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5" yWindow="1185" windowWidth="15330" windowHeight="7770" tabRatio="627"/>
  </bookViews>
  <sheets>
    <sheet name="AGUA POTABLE 1" sheetId="30" r:id="rId1"/>
    <sheet name="DRENAJE 2" sheetId="50" r:id="rId2"/>
    <sheet name="URBANIZACION MPAL 3" sheetId="33" r:id="rId3"/>
    <sheet name="ELECTRIFICACION 4" sheetId="29" r:id="rId4"/>
    <sheet name="INF. BASICA DE SALUD 5" sheetId="46" r:id="rId5"/>
    <sheet name="INF. BASICA EDUCATIVA 6" sheetId="28" r:id="rId6"/>
    <sheet name="MEJORAMIENTO VIVIENDA 7" sheetId="43" r:id="rId7"/>
    <sheet name="CAMINOS RURALES 8" sheetId="34" r:id="rId8"/>
    <sheet name="INF PROD RURAL 9" sheetId="44" r:id="rId9"/>
    <sheet name="INDIRECTOS 10" sheetId="48" r:id="rId10"/>
    <sheet name="DESARROLLO INST. 11" sheetId="49" r:id="rId11"/>
    <sheet name="RESUMEN 12" sheetId="42" r:id="rId12"/>
    <sheet name="LINEAMIENTOS " sheetId="53" r:id="rId13"/>
    <sheet name="Hoja1" sheetId="55" r:id="rId14"/>
  </sheets>
  <definedNames>
    <definedName name="_xlnm.Print_Area" localSheetId="0">'AGUA POTABLE 1'!$A$1:$AA$28</definedName>
    <definedName name="_xlnm.Print_Area" localSheetId="7">'CAMINOS RURALES 8'!$A$1:$AA$27</definedName>
    <definedName name="_xlnm.Print_Area" localSheetId="10">'DESARROLLO INST. 11'!$A$1:$W$28</definedName>
    <definedName name="_xlnm.Print_Area" localSheetId="1">'DRENAJE 2'!$A$1:$AB$26</definedName>
    <definedName name="_xlnm.Print_Area" localSheetId="3">'ELECTRIFICACION 4'!$A$1:$AA$28</definedName>
    <definedName name="_xlnm.Print_Area" localSheetId="9">'INDIRECTOS 10'!$A$1:$X$31</definedName>
    <definedName name="_xlnm.Print_Area" localSheetId="8">'INF PROD RURAL 9'!$A$1:$AA$29</definedName>
    <definedName name="_xlnm.Print_Area" localSheetId="4">'INF. BASICA DE SALUD 5'!$A$1:$AA$34</definedName>
    <definedName name="_xlnm.Print_Area" localSheetId="5">'INF. BASICA EDUCATIVA 6'!$A$1:$AA$33</definedName>
    <definedName name="_xlnm.Print_Area" localSheetId="12">'LINEAMIENTOS '!$A$1:$U$42</definedName>
    <definedName name="_xlnm.Print_Area" localSheetId="6">'MEJORAMIENTO VIVIENDA 7'!$A$1:$AB$30</definedName>
    <definedName name="_xlnm.Print_Area" localSheetId="11">'RESUMEN 12'!$A$1:$X$42</definedName>
    <definedName name="_xlnm.Print_Area" localSheetId="2">'URBANIZACION MPAL 3'!$A$1:$AC$37</definedName>
    <definedName name="_xlnm.Print_Titles" localSheetId="0">'AGUA POTABLE 1'!$1:$12</definedName>
  </definedNames>
  <calcPr calcId="144525"/>
</workbook>
</file>

<file path=xl/calcChain.xml><?xml version="1.0" encoding="utf-8"?>
<calcChain xmlns="http://schemas.openxmlformats.org/spreadsheetml/2006/main">
  <c r="M36" i="42" l="1"/>
  <c r="N36" i="42"/>
  <c r="S29" i="33"/>
  <c r="R29" i="33"/>
  <c r="Q29" i="33"/>
  <c r="O29" i="33"/>
  <c r="Q28" i="33" l="1"/>
  <c r="O28" i="33" s="1"/>
  <c r="P20" i="30" l="1"/>
  <c r="N35" i="42" l="1"/>
  <c r="N33" i="42"/>
  <c r="N31" i="42"/>
  <c r="N29" i="42"/>
  <c r="N27" i="42"/>
  <c r="N25" i="42"/>
  <c r="N23" i="42"/>
  <c r="N21" i="42"/>
  <c r="N17" i="42"/>
  <c r="N15" i="42"/>
  <c r="Q25" i="44"/>
  <c r="Q18" i="34"/>
  <c r="Q20" i="43"/>
  <c r="Q27" i="28"/>
  <c r="Q25" i="46"/>
  <c r="Q19" i="29"/>
  <c r="R19" i="29"/>
  <c r="N19" i="42"/>
  <c r="Q22" i="50"/>
  <c r="Q25" i="30"/>
  <c r="P18" i="43"/>
  <c r="N18" i="43" s="1"/>
  <c r="P20" i="50"/>
  <c r="N20" i="50" s="1"/>
  <c r="P22" i="30" l="1"/>
  <c r="N22" i="30" s="1"/>
  <c r="N25" i="53"/>
  <c r="M21" i="53" l="1"/>
  <c r="Q17" i="29"/>
  <c r="P17" i="29" s="1"/>
  <c r="N17" i="29" s="1"/>
  <c r="O19" i="49" l="1"/>
  <c r="O19" i="48" l="1"/>
  <c r="N16" i="49" l="1"/>
  <c r="L16" i="49" s="1"/>
  <c r="N17" i="49"/>
  <c r="L17" i="49" s="1"/>
  <c r="Q15" i="28" l="1"/>
  <c r="Q18" i="44" l="1"/>
  <c r="Q15" i="29" l="1"/>
  <c r="N31" i="53" l="1"/>
  <c r="R18" i="34"/>
  <c r="S18" i="34"/>
  <c r="P19" i="28"/>
  <c r="N19" i="28" s="1"/>
  <c r="U29" i="33"/>
  <c r="S19" i="29" l="1"/>
  <c r="R25" i="46"/>
  <c r="S27" i="28"/>
  <c r="T20" i="43"/>
  <c r="S20" i="43"/>
  <c r="Q18" i="28" l="1"/>
  <c r="Q18" i="30" l="1"/>
  <c r="Q17" i="30"/>
  <c r="T29" i="33" l="1"/>
  <c r="Q17" i="43"/>
  <c r="Q16" i="43"/>
  <c r="Q15" i="43"/>
  <c r="Q16" i="28" l="1"/>
  <c r="Q19" i="46" l="1"/>
  <c r="Q17" i="46"/>
  <c r="Q16" i="46"/>
  <c r="Q15" i="46"/>
  <c r="Q16" i="50" l="1"/>
  <c r="Q20" i="30" l="1"/>
  <c r="M23" i="53" l="1"/>
  <c r="Q23" i="46"/>
  <c r="Q17" i="50" l="1"/>
  <c r="Q21" i="30"/>
  <c r="P22" i="46" l="1"/>
  <c r="P20" i="46"/>
  <c r="N20" i="46" s="1"/>
  <c r="Q15" i="50"/>
  <c r="N22" i="46" l="1"/>
  <c r="P24" i="46"/>
  <c r="N24" i="46" s="1"/>
  <c r="S25" i="46"/>
  <c r="P18" i="50" l="1"/>
  <c r="N18" i="50" s="1"/>
  <c r="P26" i="28" l="1"/>
  <c r="N26" i="28" s="1"/>
  <c r="P25" i="28"/>
  <c r="N25" i="28" s="1"/>
  <c r="P24" i="28"/>
  <c r="N24" i="28" s="1"/>
  <c r="P21" i="28"/>
  <c r="N21" i="28" s="1"/>
  <c r="P22" i="28"/>
  <c r="N22" i="28" s="1"/>
  <c r="P23" i="28"/>
  <c r="N23" i="28" s="1"/>
  <c r="P20" i="28"/>
  <c r="N20" i="28" s="1"/>
  <c r="Q24" i="48" l="1"/>
  <c r="P24" i="48"/>
  <c r="P16" i="44"/>
  <c r="P17" i="44"/>
  <c r="P18" i="44"/>
  <c r="P19" i="44"/>
  <c r="P20" i="44"/>
  <c r="P21" i="44"/>
  <c r="P22" i="44"/>
  <c r="P23" i="44"/>
  <c r="P24" i="44"/>
  <c r="P15" i="44"/>
  <c r="N21" i="48"/>
  <c r="L21" i="48" s="1"/>
  <c r="N23" i="48"/>
  <c r="L23" i="48" s="1"/>
  <c r="P19" i="43" l="1"/>
  <c r="N19" i="43" s="1"/>
  <c r="Q27" i="33" l="1"/>
  <c r="O27" i="33" s="1"/>
  <c r="R27" i="28" l="1"/>
  <c r="P17" i="34"/>
  <c r="N17" i="34" s="1"/>
  <c r="P15" i="43"/>
  <c r="P16" i="43"/>
  <c r="P17" i="43"/>
  <c r="P16" i="28"/>
  <c r="P17" i="28"/>
  <c r="P18" i="28"/>
  <c r="P16" i="46"/>
  <c r="P17" i="46"/>
  <c r="P18" i="46"/>
  <c r="P19" i="46"/>
  <c r="P21" i="46"/>
  <c r="P23" i="46"/>
  <c r="P16" i="29"/>
  <c r="P18" i="29"/>
  <c r="Q16" i="33"/>
  <c r="Q17" i="33"/>
  <c r="Q18" i="33"/>
  <c r="Q19" i="33"/>
  <c r="Q20" i="33"/>
  <c r="Q21" i="33"/>
  <c r="Q22" i="33"/>
  <c r="Q23" i="33"/>
  <c r="Q24" i="33"/>
  <c r="Q25" i="33"/>
  <c r="Q26" i="33"/>
  <c r="P16" i="50"/>
  <c r="P17" i="50"/>
  <c r="P19" i="50"/>
  <c r="P21" i="50"/>
  <c r="P15" i="50"/>
  <c r="P16" i="30"/>
  <c r="P17" i="30"/>
  <c r="P18" i="30"/>
  <c r="P19" i="30"/>
  <c r="P21" i="30"/>
  <c r="P23" i="30"/>
  <c r="P24" i="30"/>
  <c r="Q15" i="33" l="1"/>
  <c r="M31" i="53" l="1"/>
  <c r="K25" i="53"/>
  <c r="N19" i="53"/>
  <c r="O19" i="53"/>
  <c r="AD19" i="50"/>
  <c r="N19" i="50"/>
  <c r="K19" i="53" l="1"/>
  <c r="K31" i="53"/>
  <c r="O24" i="33"/>
  <c r="O26" i="33" l="1"/>
  <c r="E6" i="53"/>
  <c r="E6" i="42"/>
  <c r="E6" i="49"/>
  <c r="E6" i="48"/>
  <c r="E6" i="44"/>
  <c r="E6" i="34"/>
  <c r="E6" i="43"/>
  <c r="E6" i="28"/>
  <c r="E6" i="46"/>
  <c r="E6" i="29"/>
  <c r="E6" i="33"/>
  <c r="D6" i="50"/>
  <c r="O25" i="33" l="1"/>
  <c r="O24" i="48" l="1"/>
  <c r="R25" i="44" l="1"/>
  <c r="O31" i="42" s="1"/>
  <c r="R19" i="42"/>
  <c r="N17" i="50"/>
  <c r="N24" i="30"/>
  <c r="N23" i="30"/>
  <c r="N20" i="44"/>
  <c r="N21" i="44"/>
  <c r="O15" i="33" l="1"/>
  <c r="N16" i="50"/>
  <c r="O23" i="33"/>
  <c r="N21" i="46"/>
  <c r="N23" i="46"/>
  <c r="N19" i="46"/>
  <c r="N18" i="46" l="1"/>
  <c r="N17" i="46"/>
  <c r="AA9" i="34"/>
  <c r="AB9" i="43"/>
  <c r="AA9" i="28"/>
  <c r="U9" i="53"/>
  <c r="X9" i="42"/>
  <c r="W9" i="49"/>
  <c r="X9" i="48"/>
  <c r="AA9" i="44"/>
  <c r="AA9" i="46"/>
  <c r="AA9" i="29"/>
  <c r="AC9" i="33"/>
  <c r="AB9" i="50"/>
  <c r="C31" i="53"/>
  <c r="C29" i="53"/>
  <c r="C27" i="53"/>
  <c r="C25" i="53"/>
  <c r="C23" i="53"/>
  <c r="C21" i="53"/>
  <c r="C19" i="53"/>
  <c r="C15" i="53"/>
  <c r="N17" i="44"/>
  <c r="N16" i="44"/>
  <c r="N18" i="28"/>
  <c r="N16" i="28"/>
  <c r="P15" i="28"/>
  <c r="P27" i="28" s="1"/>
  <c r="N17" i="28"/>
  <c r="N15" i="28" l="1"/>
  <c r="N27" i="28" s="1"/>
  <c r="O36" i="53"/>
  <c r="P25" i="44" l="1"/>
  <c r="M27" i="53"/>
  <c r="K27" i="53" s="1"/>
  <c r="M15" i="53"/>
  <c r="N18" i="29"/>
  <c r="K15" i="53" l="1"/>
  <c r="N19" i="48"/>
  <c r="L19" i="48" s="1"/>
  <c r="N16" i="30"/>
  <c r="N17" i="30"/>
  <c r="N18" i="30"/>
  <c r="N19" i="30"/>
  <c r="N20" i="30"/>
  <c r="N21" i="30"/>
  <c r="P15" i="30"/>
  <c r="R25" i="30"/>
  <c r="O15" i="42" s="1"/>
  <c r="S25" i="30"/>
  <c r="P15" i="42" s="1"/>
  <c r="N21" i="50"/>
  <c r="N19" i="44"/>
  <c r="N15" i="50" l="1"/>
  <c r="N22" i="50" s="1"/>
  <c r="P22" i="50"/>
  <c r="M17" i="53"/>
  <c r="M36" i="53" s="1"/>
  <c r="N15" i="30"/>
  <c r="P25" i="30"/>
  <c r="N16" i="43"/>
  <c r="N17" i="43"/>
  <c r="K21" i="53" l="1"/>
  <c r="K17" i="53"/>
  <c r="R20" i="43"/>
  <c r="O22" i="33" l="1"/>
  <c r="O16" i="33"/>
  <c r="O21" i="33"/>
  <c r="O20" i="33"/>
  <c r="O17" i="33"/>
  <c r="S22" i="50"/>
  <c r="R22" i="50"/>
  <c r="T22" i="50" l="1"/>
  <c r="R17" i="42" s="1"/>
  <c r="R36" i="42" s="1"/>
  <c r="K23" i="53" l="1"/>
  <c r="O25" i="42"/>
  <c r="O19" i="33"/>
  <c r="N15" i="43"/>
  <c r="P15" i="34"/>
  <c r="O18" i="33" l="1"/>
  <c r="P20" i="43"/>
  <c r="N20" i="43"/>
  <c r="P17" i="42"/>
  <c r="Q36" i="42" l="1"/>
  <c r="O17" i="42" l="1"/>
  <c r="M17" i="42" s="1"/>
  <c r="C31" i="42"/>
  <c r="S25" i="44"/>
  <c r="P31" i="42" s="1"/>
  <c r="M31" i="42" s="1"/>
  <c r="N23" i="44"/>
  <c r="N22" i="44"/>
  <c r="N18" i="44"/>
  <c r="N18" i="49"/>
  <c r="L18" i="49" s="1"/>
  <c r="N15" i="49"/>
  <c r="N17" i="48"/>
  <c r="L17" i="48" s="1"/>
  <c r="N16" i="48"/>
  <c r="L16" i="48" s="1"/>
  <c r="N19" i="49" l="1"/>
  <c r="N24" i="48"/>
  <c r="L24" i="48"/>
  <c r="L15" i="49"/>
  <c r="L19" i="49" s="1"/>
  <c r="N15" i="44"/>
  <c r="N25" i="44" s="1"/>
  <c r="P15" i="46" l="1"/>
  <c r="P25" i="46" s="1"/>
  <c r="N16" i="46"/>
  <c r="N15" i="46" l="1"/>
  <c r="N25" i="46" s="1"/>
  <c r="K31" i="42"/>
  <c r="M18" i="33" l="1"/>
  <c r="M20" i="33"/>
  <c r="M17" i="33"/>
  <c r="P23" i="42"/>
  <c r="O23" i="42"/>
  <c r="C15" i="42"/>
  <c r="C19" i="42"/>
  <c r="C21" i="42"/>
  <c r="C23" i="42"/>
  <c r="C25" i="42"/>
  <c r="C27" i="42"/>
  <c r="C29" i="42"/>
  <c r="P19" i="49"/>
  <c r="O29" i="42"/>
  <c r="P29" i="42"/>
  <c r="P27" i="42"/>
  <c r="M27" i="42" s="1"/>
  <c r="P25" i="42"/>
  <c r="M25" i="42" s="1"/>
  <c r="O21" i="42"/>
  <c r="P21" i="42"/>
  <c r="O19" i="42"/>
  <c r="P19" i="42"/>
  <c r="M15" i="42"/>
  <c r="M19" i="42" l="1"/>
  <c r="M35" i="42"/>
  <c r="K35" i="42" s="1"/>
  <c r="M21" i="42"/>
  <c r="M23" i="42"/>
  <c r="K23" i="42" s="1"/>
  <c r="K27" i="42"/>
  <c r="K25" i="42"/>
  <c r="K15" i="42"/>
  <c r="O36" i="42"/>
  <c r="N15" i="34"/>
  <c r="K19" i="42" l="1"/>
  <c r="N16" i="29"/>
  <c r="P15" i="29"/>
  <c r="P19" i="29" s="1"/>
  <c r="N15" i="29" l="1"/>
  <c r="N19" i="29" s="1"/>
  <c r="K21" i="42" l="1"/>
  <c r="K17" i="42" l="1"/>
  <c r="N25" i="30"/>
  <c r="P33" i="42" l="1"/>
  <c r="M33" i="42" s="1"/>
  <c r="P36" i="42" l="1"/>
  <c r="K33" i="42"/>
  <c r="N29" i="53" l="1"/>
  <c r="N36" i="53" s="1"/>
  <c r="P16" i="34"/>
  <c r="P18" i="34" s="1"/>
  <c r="N16" i="34" l="1"/>
  <c r="N18" i="34" s="1"/>
  <c r="K29" i="53"/>
  <c r="K36" i="53" s="1"/>
  <c r="M29" i="42"/>
  <c r="K29" i="42" l="1"/>
  <c r="K36" i="42" s="1"/>
</calcChain>
</file>

<file path=xl/sharedStrings.xml><?xml version="1.0" encoding="utf-8"?>
<sst xmlns="http://schemas.openxmlformats.org/spreadsheetml/2006/main" count="1698" uniqueCount="432">
  <si>
    <t>NOMBRE Y DESCRIPCION DE LA OBRA  PROYECTO O ACCION</t>
  </si>
  <si>
    <t>SIT. DE LA OBRA</t>
  </si>
  <si>
    <t>PROG.</t>
  </si>
  <si>
    <t>SUBPROG.</t>
  </si>
  <si>
    <t>LOCALIDAD</t>
  </si>
  <si>
    <t>COSTO TOTAL</t>
  </si>
  <si>
    <t>INFRAESTRUCTURA FINANCIERA PESOS</t>
  </si>
  <si>
    <t>METAS TOTALES DEL PROYECTO</t>
  </si>
  <si>
    <t>NO. DE BENEFICIARIOS</t>
  </si>
  <si>
    <t>JORNALES</t>
  </si>
  <si>
    <t>MODO DE EJECUCION</t>
  </si>
  <si>
    <t>SUMA</t>
  </si>
  <si>
    <t>UNIDAD DE MEDIDA</t>
  </si>
  <si>
    <t>CANTIDAD</t>
  </si>
  <si>
    <t>M2</t>
  </si>
  <si>
    <t>PINAL DE AMOLES</t>
  </si>
  <si>
    <t>INDIRECTOS</t>
  </si>
  <si>
    <t>PRESIDENTE DEL COPLADEM</t>
  </si>
  <si>
    <t>DESARROLLO INSTITUCIONAL</t>
  </si>
  <si>
    <t>I.T.</t>
  </si>
  <si>
    <t xml:space="preserve">AVANCE FISICO </t>
  </si>
  <si>
    <t>URBANIZACION MUNICIPAL</t>
  </si>
  <si>
    <t>AGUA POTABLE</t>
  </si>
  <si>
    <t>INSTANCIA EJECUTORA: MUNICIPIO DE PINAL DE AMOLES.</t>
  </si>
  <si>
    <t>COMITÉ DE PLANEACION PARA EL DESARROLLO</t>
  </si>
  <si>
    <t>DEL MUNICIPIO DE PINAL DE AMOLES</t>
  </si>
  <si>
    <t>HOJA:</t>
  </si>
  <si>
    <t>DE:</t>
  </si>
  <si>
    <t>ELECTRIFICACION RURAL Y DE COLONIAS POBRES</t>
  </si>
  <si>
    <t>INFRAESTRUCTURA BÁSICA EDUCATIVA</t>
  </si>
  <si>
    <t>MEJORAMIENTO DE LA VIVIENDA</t>
  </si>
  <si>
    <t>INFRAESTRUCTURA PRODUCTIVA RURAL</t>
  </si>
  <si>
    <t>CAMINOS RURALES</t>
  </si>
  <si>
    <t>I.T</t>
  </si>
  <si>
    <t xml:space="preserve"> </t>
  </si>
  <si>
    <t>LINEA ESTRATEGICA</t>
  </si>
  <si>
    <t>LINEA ESTRATÉGICA</t>
  </si>
  <si>
    <t>EJE RECTOR</t>
  </si>
  <si>
    <t>INFRAESTRUCTURA BASICA DE SALUD</t>
  </si>
  <si>
    <t>MODALIDAD DE EJECUCION.</t>
  </si>
  <si>
    <t>C</t>
  </si>
  <si>
    <t>C:</t>
  </si>
  <si>
    <t>AM</t>
  </si>
  <si>
    <t>X</t>
  </si>
  <si>
    <t>AM:</t>
  </si>
  <si>
    <t>ADMINISTRACION MUNICIPAL.</t>
  </si>
  <si>
    <t>CONTRATO</t>
  </si>
  <si>
    <t>BENEFICIARIOS</t>
  </si>
  <si>
    <t>BIENESTAR</t>
  </si>
  <si>
    <t>RESUMEN POR RUBROS</t>
  </si>
  <si>
    <t>MODALIDAD DE EJECUCION</t>
  </si>
  <si>
    <t>ESTATAL</t>
  </si>
  <si>
    <t>FEDERAL</t>
  </si>
  <si>
    <t>GASTOS INDIRECTOS</t>
  </si>
  <si>
    <t>EJERCIDO</t>
  </si>
  <si>
    <t>ESTADO: QUERETARO</t>
  </si>
  <si>
    <t>EJE RECTOR:</t>
  </si>
  <si>
    <t xml:space="preserve">BENEFICIARIOS </t>
  </si>
  <si>
    <t>KM</t>
  </si>
  <si>
    <t xml:space="preserve">FEDERAL </t>
  </si>
  <si>
    <t xml:space="preserve">ESTATAL </t>
  </si>
  <si>
    <t xml:space="preserve">BIENESTAR </t>
  </si>
  <si>
    <t>ANEXO TECNICO DE PROPUESTA</t>
  </si>
  <si>
    <t xml:space="preserve">FECHA:  </t>
  </si>
  <si>
    <t>MUNICIPIO: PINAL DE AMOLES.</t>
  </si>
  <si>
    <t>EMPLEO Y DESARROLLO SUSTENTABLE</t>
  </si>
  <si>
    <t>I. T.</t>
  </si>
  <si>
    <t>10</t>
  </si>
  <si>
    <t>11</t>
  </si>
  <si>
    <t>12</t>
  </si>
  <si>
    <t>ZONA PRIORITARIA: SIERRA GORDA</t>
  </si>
  <si>
    <t>DEPENDENCIA NORMATIVA: MUNICIPIO DE PINAL DE AMOLES</t>
  </si>
  <si>
    <t>DRENAJE LETRINAS Y ALCANTARILLADO</t>
  </si>
  <si>
    <t xml:space="preserve">DRENAJE LETRINAS Y ALCANTARILLADO </t>
  </si>
  <si>
    <t>3</t>
  </si>
  <si>
    <t>4</t>
  </si>
  <si>
    <t>5</t>
  </si>
  <si>
    <t>6</t>
  </si>
  <si>
    <t>7</t>
  </si>
  <si>
    <t>8</t>
  </si>
  <si>
    <t>9</t>
  </si>
  <si>
    <t xml:space="preserve">dar de alta el quirambal y la joya checar con cuanto </t>
  </si>
  <si>
    <t xml:space="preserve">FORTAMUN </t>
  </si>
  <si>
    <t xml:space="preserve">LA CHARCA </t>
  </si>
  <si>
    <t xml:space="preserve">   </t>
  </si>
  <si>
    <t xml:space="preserve">    </t>
  </si>
  <si>
    <t>TONATICO</t>
  </si>
  <si>
    <t xml:space="preserve">RAMO XXXIII  APORTACIONES FEDERALES PARA ENTIDADES, MUNICIPIOS Y DEMARCACIONES TERRITORIALES DEL DISTRITO FEDERAL </t>
  </si>
  <si>
    <t xml:space="preserve">FONDO DE APORTACIONES PARA LA INFRAESTRUCTURA SOCIAL </t>
  </si>
  <si>
    <t>MABY</t>
  </si>
  <si>
    <t xml:space="preserve">CONSTRUCCION DE DISPENSARIO MEDICO </t>
  </si>
  <si>
    <t xml:space="preserve">SUMA </t>
  </si>
  <si>
    <t xml:space="preserve">SERVICIOS PERSONALES </t>
  </si>
  <si>
    <t xml:space="preserve">SUELDOS BASE AL PERSONAL EVENTUAL </t>
  </si>
  <si>
    <t xml:space="preserve">SERVICIOS DE INSTALACION,  REPARACION, MANTENIMIENTO Y CONSERVACION </t>
  </si>
  <si>
    <t xml:space="preserve">REPARACION Y MANTENIMIENTO DE EQUIPO DE TRANSPORTE </t>
  </si>
  <si>
    <t xml:space="preserve">MATERIALES Y SUMINISTROS </t>
  </si>
  <si>
    <t>ADQUISICION DE SOFTWARE Y HARDWARE</t>
  </si>
  <si>
    <t xml:space="preserve">KM </t>
  </si>
  <si>
    <t>CUATRO PALOS</t>
  </si>
  <si>
    <t>SJ</t>
  </si>
  <si>
    <t>SC</t>
  </si>
  <si>
    <t>CONSTRUCCION</t>
  </si>
  <si>
    <t>REHABILITACION</t>
  </si>
  <si>
    <t xml:space="preserve">CONSTRUCCION </t>
  </si>
  <si>
    <t>MEJORAMIENTO</t>
  </si>
  <si>
    <t xml:space="preserve">LOS PINOS </t>
  </si>
  <si>
    <t>UB</t>
  </si>
  <si>
    <t>SH</t>
  </si>
  <si>
    <t>SO</t>
  </si>
  <si>
    <t>SE</t>
  </si>
  <si>
    <t>SD</t>
  </si>
  <si>
    <t>DE</t>
  </si>
  <si>
    <t>MEXICO PROSPERO</t>
  </si>
  <si>
    <t>*MEXICO INCLUYENTE</t>
  </si>
  <si>
    <t>*MEXICO PROSPERO</t>
  </si>
  <si>
    <t xml:space="preserve">*MEXICO CON EDUCACION DE CALIDAD </t>
  </si>
  <si>
    <t>DIRECTA</t>
  </si>
  <si>
    <t xml:space="preserve">DIRECTA </t>
  </si>
  <si>
    <t>COMPLEMENTARIOS</t>
  </si>
  <si>
    <t xml:space="preserve">PROYECTO ESPECIAL </t>
  </si>
  <si>
    <t xml:space="preserve">COMPLEMENTARIOS </t>
  </si>
  <si>
    <t xml:space="preserve"> COMPLEMENTARIOS </t>
  </si>
  <si>
    <t xml:space="preserve">DIRECTA  </t>
  </si>
  <si>
    <t>CLASIFICACION DE PROYECTOS CON BASE A LOS LINEAMIENTOS GENERALES PARA LA OPERACIÓN DEL FONDO DE APORTACIONES PARA LA INFRAESTRUCTURA SOCIAL. DOF 14 DE FEBRERO DE 2014.</t>
  </si>
  <si>
    <t xml:space="preserve">HONORARIOS ASIMILABLES A SALARIOS </t>
  </si>
  <si>
    <t>1-06221</t>
  </si>
  <si>
    <t>2-06221</t>
  </si>
  <si>
    <t>3-06221</t>
  </si>
  <si>
    <t>4-06221</t>
  </si>
  <si>
    <t>5-06221</t>
  </si>
  <si>
    <t>2-08301</t>
  </si>
  <si>
    <t>3-08303</t>
  </si>
  <si>
    <t>4-08302</t>
  </si>
  <si>
    <t xml:space="preserve">  </t>
  </si>
  <si>
    <t>MI*</t>
  </si>
  <si>
    <t xml:space="preserve">NO. DE OBRA </t>
  </si>
  <si>
    <t xml:space="preserve">TIPO DE INCIDENCIA </t>
  </si>
  <si>
    <t xml:space="preserve">CLAVE DE LOCALIDAD </t>
  </si>
  <si>
    <t>ALTO</t>
  </si>
  <si>
    <t xml:space="preserve">GRADO DE MARGINACION </t>
  </si>
  <si>
    <t>MP*</t>
  </si>
  <si>
    <t xml:space="preserve">TIPO DE INCIDENCIA  </t>
  </si>
  <si>
    <t>MEC*</t>
  </si>
  <si>
    <t>220020015</t>
  </si>
  <si>
    <t xml:space="preserve">GRADODE MARGINACION </t>
  </si>
  <si>
    <t>TIPO DE INCIDENCIA</t>
  </si>
  <si>
    <t>220020134</t>
  </si>
  <si>
    <t>220020062</t>
  </si>
  <si>
    <t xml:space="preserve">TOPO DE INCIDENCIA </t>
  </si>
  <si>
    <t>FISMDF 2015</t>
  </si>
  <si>
    <t>A REALIZAR EN 2015</t>
  </si>
  <si>
    <t>REHABILITACION DE DEPOSITO DE AGUA</t>
  </si>
  <si>
    <t>LOMA LARGA</t>
  </si>
  <si>
    <t>AMPLIACION DE SISTEMA DE AGUA POTABLE 2DA ETAPA</t>
  </si>
  <si>
    <t>LA COLGADA</t>
  </si>
  <si>
    <t>MEJORAMIENTO DE CAMINO MEDIANTE RAMPA DE CONCRETO Y ANDADORES</t>
  </si>
  <si>
    <t>MOHONERA DE SAN PABLO</t>
  </si>
  <si>
    <t>CONSTRUCCION DE MURO DE CONTENCIÓN Y ANDADOR EN CAMINO MEDIANTE RAMPA DE CONCRETO.</t>
  </si>
  <si>
    <t>JOYAS DEL REAL</t>
  </si>
  <si>
    <t>LAS CRUCES</t>
  </si>
  <si>
    <t>EL ARPA</t>
  </si>
  <si>
    <t>LA SIERRITA</t>
  </si>
  <si>
    <t>HORNITOS</t>
  </si>
  <si>
    <t>INTRODUCCION DE LD Y RD ENERGIA ELECTRICA</t>
  </si>
  <si>
    <t>PIEDRA GRANDE</t>
  </si>
  <si>
    <t>CONSTRUCCION DE RED DE DISTRIBUCION DE AGUA</t>
  </si>
  <si>
    <t>EL LIMON</t>
  </si>
  <si>
    <t>LIMON DE LA CRUZ</t>
  </si>
  <si>
    <t>EL QUIRAMBAL</t>
  </si>
  <si>
    <t>REHABILITACION DE SISTEMA DE AGUA POTABLE LA BARRANCA 2DA ETAPA</t>
  </si>
  <si>
    <t>SAN ISIDRO DE MAGUEY BLANCO</t>
  </si>
  <si>
    <t>6-06221</t>
  </si>
  <si>
    <t>CONSTRUCCION DE ANEXO EN CENTRO DE SALUD</t>
  </si>
  <si>
    <t>IT</t>
  </si>
  <si>
    <t>EL MADROÑO</t>
  </si>
  <si>
    <t>INSTALACION DE PANELES SOLARES</t>
  </si>
  <si>
    <t xml:space="preserve">CONSTRUCCION Y EQUIPAMIENTO DE CARCAMO DE BOMBEO EN RED DE DRENAJE SANITARIO </t>
  </si>
  <si>
    <t>LA ESCONDIDA</t>
  </si>
  <si>
    <t>COATLAN DE LOS ANGELES</t>
  </si>
  <si>
    <t>EQUIPAMIENTO</t>
  </si>
  <si>
    <t>T.</t>
  </si>
  <si>
    <t>I.</t>
  </si>
  <si>
    <t>PROYECTO ESPECIAL</t>
  </si>
  <si>
    <t>LA BARRANCA</t>
  </si>
  <si>
    <t>EL PEDREGAL</t>
  </si>
  <si>
    <t>CONSTRUCCION DE CAMINO RURAL LA CHARCA-RIO ESCANELA 2DA ETAPA</t>
  </si>
  <si>
    <t>CONSTRUCCION DE CAMINO RURAL LOS PINOS-EL CANTÓN 2DA ETAPA</t>
  </si>
  <si>
    <t>C.</t>
  </si>
  <si>
    <t>EN CUMPLIMIENTO DEL ARTICULO 33 DE LA LEY DE COORDINACION FISCAL VIGENTE, SE REALIZA LA PUBLICACION DE LA PROPUESTA INICIAL DE OBRA PUBLICA DEL RAMO 33, PROGRAMA (FISMDF) DEL EJERCICIO FISCAL 2015</t>
  </si>
  <si>
    <t>CONSTRUCCIÓN DE SISTEMA DE AGUA POTABLE ARROYO GRANDE 5TA ETAPA</t>
  </si>
  <si>
    <t>NO. DE OBRA</t>
  </si>
  <si>
    <t>ESTADO:  QUERETARO</t>
  </si>
  <si>
    <t>AMPLIACION DE CAMINO DE SACA 1RA. ETAPA</t>
  </si>
  <si>
    <t xml:space="preserve">AMPLIACION DE CAMINO DE SACA 2DA. ETAPA </t>
  </si>
  <si>
    <t xml:space="preserve">CIRCULADO DE OLLA DE AGUA </t>
  </si>
  <si>
    <t xml:space="preserve">AMPLIACION DE CAMINO RURAL </t>
  </si>
  <si>
    <t>EL MEZQUITE</t>
  </si>
  <si>
    <t>RANCHO NUEVO DOS</t>
  </si>
  <si>
    <t>AGUACATE DE MORELOS</t>
  </si>
  <si>
    <t xml:space="preserve">LAS GUAYABAS </t>
  </si>
  <si>
    <t xml:space="preserve">POTRERILLOS </t>
  </si>
  <si>
    <t xml:space="preserve">TIMBRE DE GUADALUPE </t>
  </si>
  <si>
    <t>SAN JOSE COCHINITO</t>
  </si>
  <si>
    <t xml:space="preserve">CUATRO PALOS </t>
  </si>
  <si>
    <t>AMPLIACIÓN</t>
  </si>
  <si>
    <t xml:space="preserve">CONSTRUCCIÓN DE DEPOSITO DE AGUA </t>
  </si>
  <si>
    <t>REHABILITACIÓN DE OLLA DE AGUA</t>
  </si>
  <si>
    <t xml:space="preserve">REHABILITACIÓN DE OLLA DE AGUA </t>
  </si>
  <si>
    <t>CONSTRUCCIÓN DE BASE PARA DEPOSITO DE AGUA DE 75M3</t>
  </si>
  <si>
    <t xml:space="preserve">REHABILITACIÓN DE OLLA DE AGUA 2DA ETAPA </t>
  </si>
  <si>
    <t>INSTANCIA EJECUTORA: MUNICIPIO DE PINAL DE AMOLES, QUERETARO.</t>
  </si>
  <si>
    <t>MESA DE RAMIREZ</t>
  </si>
  <si>
    <t>HUAJALES</t>
  </si>
  <si>
    <t>OJO DE AGUA</t>
  </si>
  <si>
    <t>UNIDAD BASICA DE VIVIENDA</t>
  </si>
  <si>
    <t>CUARTO ADICIONAL</t>
  </si>
  <si>
    <t>VIVIENDA</t>
  </si>
  <si>
    <t>CONSTRUCCIÓN</t>
  </si>
  <si>
    <t>EPAZOTITOS</t>
  </si>
  <si>
    <t>SAUZ DE GUADALUPE</t>
  </si>
  <si>
    <t>DERRAMADERO DE JUÁREZ</t>
  </si>
  <si>
    <t>REHABILITACION DE CAMINO RURAL MEDIANTE RAMPA DE CONCRETO 1ER ETAPA</t>
  </si>
  <si>
    <t>CONSTRUCCION DE MURO DE CONTENCION PARA PASO DE ARROYO 1RA ETAPA, BARRIO SAN JUAN DIEGO</t>
  </si>
  <si>
    <t>REHABILITACION DE DRENAJE Y SISTEMA DE AGUA POTABLE 1ER ETAPA (CALLE CALVARIO)</t>
  </si>
  <si>
    <t>CONSTRUCCION Y EQUIPAMIENTO DE CARCAMO Y LÍNEA DE BOMBEO A COLECTOR SANITARIO 3RA ETAPA (LA LOMA)</t>
  </si>
  <si>
    <t>LAS MAJADITAS</t>
  </si>
  <si>
    <t>TECHOS FIJOS (LOSAS DE CONCRETO)</t>
  </si>
  <si>
    <t>AMPLIACION DEL SISTEMA DE AGUA "LA COLGADA"</t>
  </si>
  <si>
    <t xml:space="preserve">GRADO DE REZAGO SOCIAL </t>
  </si>
  <si>
    <t>220020053</t>
  </si>
  <si>
    <t>220020110</t>
  </si>
  <si>
    <t>220020165</t>
  </si>
  <si>
    <t>220020086</t>
  </si>
  <si>
    <t xml:space="preserve">ALTO </t>
  </si>
  <si>
    <t>MEDIO</t>
  </si>
  <si>
    <t>BAJO</t>
  </si>
  <si>
    <t>MUY BAJO</t>
  </si>
  <si>
    <t>220020011</t>
  </si>
  <si>
    <t>220020089</t>
  </si>
  <si>
    <t>220020224</t>
  </si>
  <si>
    <t>220020070</t>
  </si>
  <si>
    <t>220020027</t>
  </si>
  <si>
    <t>220020092</t>
  </si>
  <si>
    <t>220020038</t>
  </si>
  <si>
    <t>220020145</t>
  </si>
  <si>
    <t>220020197</t>
  </si>
  <si>
    <t>220020026</t>
  </si>
  <si>
    <t>220020031</t>
  </si>
  <si>
    <t>220020054</t>
  </si>
  <si>
    <t>220020042</t>
  </si>
  <si>
    <t>220020144</t>
  </si>
  <si>
    <t>220020047</t>
  </si>
  <si>
    <t>220020161</t>
  </si>
  <si>
    <t>220020124</t>
  </si>
  <si>
    <t>220020125</t>
  </si>
  <si>
    <t>220020013</t>
  </si>
  <si>
    <t>220020186</t>
  </si>
  <si>
    <t>220020167</t>
  </si>
  <si>
    <t>220020162</t>
  </si>
  <si>
    <t>220020169</t>
  </si>
  <si>
    <t>220020035</t>
  </si>
  <si>
    <t>220020082</t>
  </si>
  <si>
    <t>220020078</t>
  </si>
  <si>
    <t>220020208</t>
  </si>
  <si>
    <t>220020005</t>
  </si>
  <si>
    <t>220020064</t>
  </si>
  <si>
    <t>220020084</t>
  </si>
  <si>
    <t>1-01032</t>
  </si>
  <si>
    <t>2-01013</t>
  </si>
  <si>
    <t>3-01011</t>
  </si>
  <si>
    <t>4-01013</t>
  </si>
  <si>
    <t>7-01032</t>
  </si>
  <si>
    <t>9-01011</t>
  </si>
  <si>
    <t>10-01011</t>
  </si>
  <si>
    <t>2-03091</t>
  </si>
  <si>
    <t xml:space="preserve">REHABILITACION </t>
  </si>
  <si>
    <t>1-05191</t>
  </si>
  <si>
    <t>2-0540</t>
  </si>
  <si>
    <t>9-05191</t>
  </si>
  <si>
    <t>SG</t>
  </si>
  <si>
    <t xml:space="preserve">INTRODUCCION </t>
  </si>
  <si>
    <t>INSTALACION</t>
  </si>
  <si>
    <t>7-06223</t>
  </si>
  <si>
    <t>9-06224</t>
  </si>
  <si>
    <t>1-0724115</t>
  </si>
  <si>
    <t>2-0725114</t>
  </si>
  <si>
    <t>3-0725114</t>
  </si>
  <si>
    <t>4-0725113</t>
  </si>
  <si>
    <t>1-09311</t>
  </si>
  <si>
    <t>2-09311</t>
  </si>
  <si>
    <t>1-1040</t>
  </si>
  <si>
    <t>2-1040</t>
  </si>
  <si>
    <t>3-1040</t>
  </si>
  <si>
    <t>4-1040</t>
  </si>
  <si>
    <t>5-1040</t>
  </si>
  <si>
    <t>6-1040</t>
  </si>
  <si>
    <t>7-1040</t>
  </si>
  <si>
    <t>8-1040</t>
  </si>
  <si>
    <t>10-1040</t>
  </si>
  <si>
    <t>12-1040</t>
  </si>
  <si>
    <t>IR</t>
  </si>
  <si>
    <t xml:space="preserve">AMPLIACION </t>
  </si>
  <si>
    <t xml:space="preserve">MODERNIZACION </t>
  </si>
  <si>
    <t xml:space="preserve">MUY BAJO </t>
  </si>
  <si>
    <t xml:space="preserve">ALTO  </t>
  </si>
  <si>
    <t xml:space="preserve">MEDIO </t>
  </si>
  <si>
    <t>PDZP</t>
  </si>
  <si>
    <t>MUY ALTO</t>
  </si>
  <si>
    <t xml:space="preserve">LA BARROSA </t>
  </si>
  <si>
    <t>OLLA</t>
  </si>
  <si>
    <t>5PET22003296</t>
  </si>
  <si>
    <t>5PET22003304</t>
  </si>
  <si>
    <t>5PET003369</t>
  </si>
  <si>
    <t>EL CARMEN</t>
  </si>
  <si>
    <t>5PET22003392</t>
  </si>
  <si>
    <t>5PET22003404</t>
  </si>
  <si>
    <t>5PET22003405</t>
  </si>
  <si>
    <t xml:space="preserve">EL TIMBRE </t>
  </si>
  <si>
    <t>5PET22003411</t>
  </si>
  <si>
    <t>5PET22003515</t>
  </si>
  <si>
    <t>AMPLIACION DE CAMINO DE ACCESO A LA LOCALIDAD DE MESA DE RAMIREZ 1RA ETAPA</t>
  </si>
  <si>
    <t>3-03091</t>
  </si>
  <si>
    <t>AHUACATLAN DE GUADALUPE</t>
  </si>
  <si>
    <t>ML</t>
  </si>
  <si>
    <t>M3</t>
  </si>
  <si>
    <t>SAN ISIDRO MAGUEY BLANCO.</t>
  </si>
  <si>
    <t>CONSTRUCCION DE SISTEMA DE ALCANTARILLADO SANITARIO (1RA ETAPA), PARA BENEFICIAR A LA LOCALIDAD DE TONATICO, EN EL MUNICIPIO DE PINAL DE AMOLES.</t>
  </si>
  <si>
    <t>AMPLIACION DEL SISTEMA DE AGUA POTABLE, PARA BENEFICIAR A LA COMUNIDAD  DE QUIRAMBAL EN EL MUNICIPIO DE PINAL DE AMOLES.</t>
  </si>
  <si>
    <t>2015-00070</t>
  </si>
  <si>
    <t>2015-00071</t>
  </si>
  <si>
    <t>2015-00139</t>
  </si>
  <si>
    <t>REHABILITACION DE CANCHA DE USOS MULTIPLES CON TECHUMBRE METALICA EN LA PRIMARIA MIGUEL HIDALGO, SAN PEDRO ESCANELA</t>
  </si>
  <si>
    <t>SAN PEDRO ESCANELA</t>
  </si>
  <si>
    <t>CANCHA</t>
  </si>
  <si>
    <t>2015-00141</t>
  </si>
  <si>
    <t>2015-00142</t>
  </si>
  <si>
    <t>MODERNIZACION Y AMPLIACION DE CAMINO, E.C KM 163+100 (SAN JUAN DEL RIO - XILITLA)-QUIRAMBAL, TRAMO DEL DEL KM 0+000 AL 5+870 SUBTRAMO A MODERNIZAR DEL 0+000 AL 1+500.</t>
  </si>
  <si>
    <t>CONSTRUCCION DE ANEXO (DIRECCION Y BAÑOS EN PRIMARIA CUAHUTEMOC</t>
  </si>
  <si>
    <t>CONSTRUCCION DE AULA DE MEDIOS (OBRA CIVIL Y EQUIPAMIENTO) TELESECUNDARIA JOAQUIN FERNANDEZ DE LIZARDI</t>
  </si>
  <si>
    <t>EPAZOTES GRANDES</t>
  </si>
  <si>
    <t>EQUIPAMIENTO DE DISPENSARIOS MEDICOS ( 6 LOCALIDADES)</t>
  </si>
  <si>
    <t>2015-00219</t>
  </si>
  <si>
    <t>REHABILITACION CON CONCRETO HIDRAILICO DE CALLE ULTIMA MORADA, COLONIA CENTRO, CABECERA MUNICIPAL.</t>
  </si>
  <si>
    <t>MIP</t>
  </si>
  <si>
    <t>INSTALACION DE TECHO DE  LAMINA DE FIBROCEMENTO.</t>
  </si>
  <si>
    <t>OTROS SERVICIOS RELACIONADOS CON OBRAS PUBLICAS</t>
  </si>
  <si>
    <t>PUERTO DE VIGAS.</t>
  </si>
  <si>
    <t>OBRA PUBLICA EN BIENES PROPIOS</t>
  </si>
  <si>
    <t>MATERIAL ESTADISTICO Y GEOGRAFICO</t>
  </si>
  <si>
    <t>FISMDF</t>
  </si>
  <si>
    <t>DE ACUERDO A LOS LINEAMIENTOS SE PODRA INVERTIR HASTA UN 30% DEL TOTAL DE LOS RECURSOS ASIGNADOS DEL FISMDF EN PROYECTOS COMPLEMENTARIOS Y/O ESPECIALES, DEBIDO A QUE  EL MUNICIPIO ES TOTALMENTE ZAP RURAL, DE ACUERDO AL CATALOGO DE SEDESOL Y CONEVAL, LO QUE NOS PERMITE APLICAR DEL TOTAL DE LOS RECURSOS UN IMPORTE DE $11,298,802.80</t>
  </si>
  <si>
    <t>PUERTO  DE VIGAS</t>
  </si>
  <si>
    <t>latitud</t>
  </si>
  <si>
    <t>longitud</t>
  </si>
  <si>
    <t>PIEZA</t>
  </si>
  <si>
    <t>LOTE</t>
  </si>
  <si>
    <t>CELDAS SOLARES</t>
  </si>
  <si>
    <t>m2</t>
  </si>
  <si>
    <t>SAN PEDRO EL VIEJO</t>
  </si>
  <si>
    <t>2015-00752</t>
  </si>
  <si>
    <t>REHABILITACION GENERAL EN TELESECUNDARIA ALEJANDRO CORIA ADAME</t>
  </si>
  <si>
    <t>ESCANELILLA</t>
  </si>
  <si>
    <t>CONCLUSION DE BARDA PERIMETRAL Y MURO DE CONTENCION EN LA PRIMARIA IGNACIO ALLENDE</t>
  </si>
  <si>
    <t>2015-00753</t>
  </si>
  <si>
    <t>LOMA LARGA (SANTA CECILIA)</t>
  </si>
  <si>
    <t>2015-00754</t>
  </si>
  <si>
    <t>MANTENIMIENTO EN DORMITORIOS, COMEDOR Y SALONES (IMPERMEABILIZACIÓN) Y CONSTRUCCIÓN DE MURO DE CONTENCIÓN EN ALBERGUE NIÑOS HÉROES.</t>
  </si>
  <si>
    <t>2015-00755</t>
  </si>
  <si>
    <t>CONSTRUCCIÓN DE ACCESO, CONTRAFUERTES Y BARDA PERIMETRAL 1RA ETAPA, EN TELESECUNDARIA OCTAVIO PAZ</t>
  </si>
  <si>
    <t>MAGUEY BLANCO</t>
  </si>
  <si>
    <t>2015-00756</t>
  </si>
  <si>
    <t>CONSTRUCCION DE CIRCULADO PERIMETRAL EN ESCUELA TV SECUNDARIA NARCISO MENDOZA</t>
  </si>
  <si>
    <t>LA TINAJA</t>
  </si>
  <si>
    <t>2015-00757</t>
  </si>
  <si>
    <t>REHABILITACION DE PLAZA CIVICA EN PREESCOLAR GENERAL DECOLY OVIEDO</t>
  </si>
  <si>
    <t>ALEJANDRIA DE MORELOS</t>
  </si>
  <si>
    <t>CONSTRUCCION PRIMER ETAPA DE CENTRO DE SALUD, SAN PEDRO EL VIEJO, PINAL DE AMOLES</t>
  </si>
  <si>
    <t>53X1122000491</t>
  </si>
  <si>
    <t>53X122000492</t>
  </si>
  <si>
    <t>53X122000489</t>
  </si>
  <si>
    <t>53X122000493</t>
  </si>
  <si>
    <t>53X122003055</t>
  </si>
  <si>
    <t>CONSTRUCCION DE DRENAJE PLUVIALY REHABILITACION DE LINEAS DE DRENAJE Y AGUA POTABLE 2DA ETAPA EN CALLE JOSEFA ORTIZ DE DOMINGUEZ</t>
  </si>
  <si>
    <t>53X122009391</t>
  </si>
  <si>
    <t>2015-00849</t>
  </si>
  <si>
    <t>5DZP22003657</t>
  </si>
  <si>
    <t>2015-00975</t>
  </si>
  <si>
    <t>COSTRUCCION DE SISTEMA DE RECORRIDO AÉREO DE ALTA VELOCIDAD, MISION DE BUCARELI SIERRA GORDA, PINAL DE AMOLES.</t>
  </si>
  <si>
    <t>BUCARELI</t>
  </si>
  <si>
    <t>REHABILITACION DE CAMINO MEDIANTE RAMPA DE CONCRETO 1RA. ETAPA</t>
  </si>
  <si>
    <t>REHABILITACION DE DRENAJE Y SISTEMA DE AGUA POTABLE 1ER ETAPA (EN CALLE JOSEFA ORTIZ DE DOMINGUEZ)</t>
  </si>
  <si>
    <t>EL CANTON</t>
  </si>
  <si>
    <t>LLANO DE SAN FRANCISCO</t>
  </si>
  <si>
    <t>8-06221</t>
  </si>
  <si>
    <t>REHABILITACION  DE TIENDA DE ABASTO RURAL (DICONSA)</t>
  </si>
  <si>
    <t xml:space="preserve">RECONSTRUCCION DE CAMINO DE ACCESO A LA COMUNIDAD DE EL PEDREGAL  MEDIENTE RAMPA DE CONCRETO  DEL KM 0+370 AL 0+460 </t>
  </si>
  <si>
    <t>RECONSTRUCCION DE CAMINO AHUACATLAN -STA AGUEDA-COATLAN  DE LOS ANGELES KM 1+900 AL KM 2+072 MURO DE CONTENCION  EN EL KM 1+900 AL KM 1+911.96 1ERA ETAPA.</t>
  </si>
  <si>
    <t>RECONSTRUCCION DE CAMINO  DE ACCESO A LA COMUNIDAD  DE CERRO DEL CARMEN  MEDIANTE RAMPA DE CONCRETO  DEL KM 0+000 AL KM 0+075</t>
  </si>
  <si>
    <t>ARQUITOS</t>
  </si>
  <si>
    <t>TERMINACION DE ACCESO A ESCUELA PRIMARIA REPUBLICA DE BRASIL</t>
  </si>
  <si>
    <t>CONSTRUCCION DE ANEXO (DIRECCION Y BAÑOS)  EN PRIMARIA IGNACIO COMONFORT</t>
  </si>
  <si>
    <t xml:space="preserve">CONSTRUCCION DE ANEXO (DIRECCION Y BAÑOS)  EN PREESCOLAR ARCOIRIS </t>
  </si>
  <si>
    <t>CONSTRUCCION DE DISPENSARIO MEDICO ( EQUIPAMIENTO)</t>
  </si>
  <si>
    <t>5-0724214</t>
  </si>
  <si>
    <t>CONSTRUCCION E INSTALACION DE TOMAS DOMICILIARIAS  Y REHABILITACION DE SISTEMA DE AGUA POTABLE POZA VERDE (EXCENCION DE LA MIA)</t>
  </si>
  <si>
    <t>5-01013</t>
  </si>
  <si>
    <t>ADECUACIÓN DE PATIO CENTRAL PARA ATENCIÓN CIUDADANA.</t>
  </si>
  <si>
    <t>MODULOS INTERACTIVOS PARA CONSULTA CIUDADANA (PANTALLAS TOUCH SCREEN) PARA LA CONSULTA Y ATENCIÓN DE DEMANDAS CIUDADANAS.</t>
  </si>
  <si>
    <t>CURSO DE CERTIFICACIÓN DE CONOCIMIENTOS Y HABILIDADES EN LA SUPERVISIÓN DE OBRAS PÚBLICAS Y PRIVADAS</t>
  </si>
  <si>
    <t>ACCION</t>
  </si>
  <si>
    <t>FID</t>
  </si>
  <si>
    <t>FAM 2015</t>
  </si>
  <si>
    <t>C.P. GLORIA  INES RENDON GARCIA .</t>
  </si>
  <si>
    <t>C. P. GLORIA INES RENDON GARCIA.</t>
  </si>
  <si>
    <t>C.P. GLORIA INES RENDON GARCIA.</t>
  </si>
  <si>
    <t>10-05191</t>
  </si>
  <si>
    <t xml:space="preserve">TONATICO </t>
  </si>
  <si>
    <t xml:space="preserve">REUBICACION DE LD Y RD DE ENERGIA ELECTRICA  </t>
  </si>
  <si>
    <t xml:space="preserve">REUBICACION </t>
  </si>
  <si>
    <t>8-01011</t>
  </si>
  <si>
    <t>CONSTRUCCION DE SISTEMA DE AGUA (BOMBEO FOTOVOLTAICO)</t>
  </si>
  <si>
    <t>LA MECA</t>
  </si>
  <si>
    <t>220020051</t>
  </si>
  <si>
    <t>MODERNIZACION Y AMPLIACION DE CAMINO, E.C KM 9+510 (LLANO DE HUAXQUILICO-SAN PEDRO ESCANELA) TONATICO-MABY, TRAMO DEL KM 0+000 AL KM 15+840, SUBTRAMO A MODERNIZAR DEL KM 0+000 AL 1+882.</t>
  </si>
  <si>
    <t>7-00071</t>
  </si>
  <si>
    <t xml:space="preserve">AMPLIACION DE RED DE DRENAJE SANITARIO EN CALLE CURVA COLORADA </t>
  </si>
  <si>
    <t>PINAL DE AMOLES (BARRIO CRUZ DE PALO)</t>
  </si>
  <si>
    <t>06-08302</t>
  </si>
  <si>
    <t>INSTALACION DE TECHO DE  LAMINA DE FIBROCEMENTO 2DA ETAPA</t>
  </si>
  <si>
    <t>FOLIO MIDS</t>
  </si>
  <si>
    <t>11 DE ENERO DE 2016 (RESULTADOS FINALES DEL EJERCICIO)</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</si>
</sst>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quot;$&quot;#,##0.00"/>
    <numFmt numFmtId="166" formatCode="_-* #,##0.0_-;\-* #,##0.0_-;_-* &quot;-&quot;?_-;_-@_-"/>
    <numFmt numFmtId="167" formatCode="_-* #,##0.00_-;\-* #,##0.00_-;_-* &quot;-&quot;_-;_-@_-"/>
    <numFmt numFmtId="168" formatCode="_-* #,##0_-;\-* #,##0_-;_-* &quot;-&quot;??_-;_-@_-"/>
    <numFmt numFmtId="169" formatCode="_-[$$-80A]* #,##0.00_-;\-[$$-80A]* #,##0.00_-;_-[$$-80A]* &quot;-&quot;??_-;_-@_-"/>
    <numFmt numFmtId="170" formatCode="#,##0_ ;\-#,##0\ "/>
    <numFmt numFmtId="171" formatCode="[$$-80A]#,##0.00"/>
    <numFmt numFmtId="172" formatCode="#,##0.0"/>
    <numFmt numFmtId="173" formatCode="_-&quot;$&quot;* #,##0.00_-;\-&quot;$&quot;* #,##0.00_-;_-&quot;$&quot;* &quot;-&quot;_-;_-@_-"/>
  </numFmts>
  <fonts count="28" x14ac:knownFonts="1">
    <font>
      <sz val="10"/>
      <name val="Arial"/>
    </font>
    <font>
      <sz val="10"/>
      <name val="Arial"/>
      <family val="2"/>
    </font>
    <font>
      <sz val="8"/>
      <name val="Arial"/>
      <family val="2"/>
    </font>
    <font>
      <b/>
      <sz val="8"/>
      <name val="Arial"/>
      <family val="2"/>
    </font>
    <font>
      <b/>
      <sz val="12"/>
      <name val="Arial"/>
      <family val="2"/>
    </font>
    <font>
      <u/>
      <sz val="10"/>
      <name val="Arial"/>
      <family val="2"/>
    </font>
    <font>
      <sz val="7"/>
      <name val="Arial"/>
      <family val="2"/>
    </font>
    <font>
      <b/>
      <sz val="10"/>
      <name val="Arial"/>
      <family val="2"/>
    </font>
    <font>
      <b/>
      <sz val="7"/>
      <name val="Arial"/>
      <family val="2"/>
    </font>
    <font>
      <sz val="5"/>
      <name val="Arial"/>
      <family val="2"/>
    </font>
    <font>
      <b/>
      <sz val="8"/>
      <color indexed="12"/>
      <name val="Arial"/>
      <family val="2"/>
    </font>
    <font>
      <sz val="8"/>
      <name val="Arial"/>
      <family val="2"/>
    </font>
    <font>
      <b/>
      <sz val="9"/>
      <name val="Arial"/>
      <family val="2"/>
    </font>
    <font>
      <sz val="9"/>
      <name val="Arial"/>
      <family val="2"/>
    </font>
    <font>
      <b/>
      <u/>
      <sz val="10"/>
      <name val="Arial"/>
      <family val="2"/>
    </font>
    <font>
      <sz val="6"/>
      <name val="Arial"/>
      <family val="2"/>
    </font>
    <font>
      <b/>
      <i/>
      <sz val="8"/>
      <name val="Arial"/>
      <family val="2"/>
    </font>
    <font>
      <b/>
      <sz val="7"/>
      <color theme="1"/>
      <name val="Arial"/>
      <family val="2"/>
    </font>
    <font>
      <sz val="8"/>
      <color indexed="8"/>
      <name val="Arial"/>
      <family val="2"/>
    </font>
    <font>
      <sz val="8"/>
      <color rgb="FF626464"/>
      <name val="Arial"/>
      <family val="2"/>
    </font>
    <font>
      <sz val="8"/>
      <color theme="1"/>
      <name val="Arial"/>
      <family val="2"/>
    </font>
    <font>
      <sz val="8"/>
      <color rgb="FF000000"/>
      <name val="Arial"/>
      <family val="2"/>
    </font>
    <font>
      <sz val="10"/>
      <color indexed="8"/>
      <name val="Calibri"/>
      <family val="2"/>
    </font>
    <font>
      <sz val="8"/>
      <color indexed="8"/>
      <name val="Calibri"/>
      <family val="2"/>
    </font>
    <font>
      <b/>
      <sz val="10"/>
      <color rgb="FFFF0000"/>
      <name val="Arial"/>
      <family val="2"/>
    </font>
    <font>
      <b/>
      <sz val="11"/>
      <color rgb="FFFF0000"/>
      <name val="Arial"/>
      <family val="2"/>
    </font>
    <font>
      <sz val="10"/>
      <color rgb="FFFF0000"/>
      <name val="Arial"/>
      <family val="2"/>
    </font>
    <font>
      <sz val="9"/>
      <color theme="1"/>
      <name val="Arial"/>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6" tint="0.59999389629810485"/>
        <bgColor indexed="64"/>
      </patternFill>
    </fill>
  </fills>
  <borders count="97">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indexed="55"/>
      </bottom>
      <diagonal/>
    </border>
    <border>
      <left style="medium">
        <color indexed="64"/>
      </left>
      <right style="medium">
        <color indexed="64"/>
      </right>
      <top style="hair">
        <color indexed="55"/>
      </top>
      <bottom style="hair">
        <color indexed="55"/>
      </bottom>
      <diagonal/>
    </border>
    <border>
      <left style="medium">
        <color indexed="64"/>
      </left>
      <right style="medium">
        <color indexed="64"/>
      </right>
      <top style="hair">
        <color indexed="55"/>
      </top>
      <bottom/>
      <diagonal/>
    </border>
    <border>
      <left style="medium">
        <color indexed="64"/>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thin">
        <color indexed="64"/>
      </top>
      <bottom/>
      <diagonal/>
    </border>
    <border>
      <left style="hair">
        <color auto="1"/>
      </left>
      <right style="hair">
        <color auto="1"/>
      </right>
      <top style="hair">
        <color auto="1"/>
      </top>
      <bottom style="hair">
        <color auto="1"/>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diagonal/>
    </border>
    <border>
      <left style="medium">
        <color indexed="64"/>
      </left>
      <right style="medium">
        <color indexed="64"/>
      </right>
      <top style="hair">
        <color indexed="55"/>
      </top>
      <bottom style="hair">
        <color indexed="55"/>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top style="medium">
        <color indexed="64"/>
      </top>
      <bottom style="hair">
        <color indexed="55"/>
      </bottom>
      <diagonal/>
    </border>
    <border>
      <left/>
      <right/>
      <top style="medium">
        <color indexed="64"/>
      </top>
      <bottom style="hair">
        <color indexed="55"/>
      </bottom>
      <diagonal/>
    </border>
    <border>
      <left/>
      <right style="medium">
        <color indexed="64"/>
      </right>
      <top style="medium">
        <color indexed="64"/>
      </top>
      <bottom style="hair">
        <color indexed="55"/>
      </bottom>
      <diagonal/>
    </border>
    <border>
      <left style="medium">
        <color indexed="64"/>
      </left>
      <right style="medium">
        <color indexed="64"/>
      </right>
      <top style="hair">
        <color indexed="55"/>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right/>
      <top style="hair">
        <color indexed="64"/>
      </top>
      <bottom style="hair">
        <color indexed="64"/>
      </bottom>
      <diagonal/>
    </border>
    <border>
      <left style="medium">
        <color rgb="FF000000"/>
      </left>
      <right style="medium">
        <color rgb="FF000000"/>
      </right>
      <top style="hair">
        <color rgb="FF000000"/>
      </top>
      <bottom style="hair">
        <color rgb="FF000000"/>
      </bottom>
      <diagonal/>
    </border>
    <border>
      <left style="medium">
        <color rgb="FF000000"/>
      </left>
      <right style="medium">
        <color rgb="FF000000"/>
      </right>
      <top style="hair">
        <color rgb="FF000000"/>
      </top>
      <bottom/>
      <diagonal/>
    </border>
    <border>
      <left style="medium">
        <color indexed="64"/>
      </left>
      <right style="medium">
        <color indexed="64"/>
      </right>
      <top style="hair">
        <color indexed="55"/>
      </top>
      <bottom style="hair">
        <color indexed="55"/>
      </bottom>
      <diagonal/>
    </border>
    <border>
      <left style="medium">
        <color indexed="64"/>
      </left>
      <right style="medium">
        <color indexed="64"/>
      </right>
      <top style="hair">
        <color indexed="64"/>
      </top>
      <bottom style="medium">
        <color indexed="64"/>
      </bottom>
      <diagonal/>
    </border>
    <border>
      <left style="medium">
        <color indexed="64"/>
      </left>
      <right/>
      <top style="hair">
        <color indexed="55"/>
      </top>
      <bottom style="hair">
        <color indexed="55"/>
      </bottom>
      <diagonal/>
    </border>
    <border>
      <left/>
      <right/>
      <top style="hair">
        <color indexed="55"/>
      </top>
      <bottom style="hair">
        <color indexed="55"/>
      </bottom>
      <diagonal/>
    </border>
    <border>
      <left/>
      <right style="medium">
        <color indexed="64"/>
      </right>
      <top style="hair">
        <color indexed="55"/>
      </top>
      <bottom style="hair">
        <color indexed="55"/>
      </bottom>
      <diagonal/>
    </border>
    <border>
      <left style="medium">
        <color indexed="64"/>
      </left>
      <right/>
      <top style="hair">
        <color indexed="55"/>
      </top>
      <bottom style="hair">
        <color indexed="64"/>
      </bottom>
      <diagonal/>
    </border>
    <border>
      <left/>
      <right/>
      <top style="hair">
        <color indexed="55"/>
      </top>
      <bottom style="hair">
        <color indexed="64"/>
      </bottom>
      <diagonal/>
    </border>
    <border>
      <left/>
      <right style="medium">
        <color indexed="64"/>
      </right>
      <top style="hair">
        <color indexed="55"/>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medium">
        <color indexed="64"/>
      </left>
      <right/>
      <top style="hair">
        <color indexed="55"/>
      </top>
      <bottom style="medium">
        <color indexed="64"/>
      </bottom>
      <diagonal/>
    </border>
    <border>
      <left/>
      <right/>
      <top style="hair">
        <color indexed="55"/>
      </top>
      <bottom style="medium">
        <color indexed="64"/>
      </bottom>
      <diagonal/>
    </border>
    <border>
      <left/>
      <right style="medium">
        <color indexed="64"/>
      </right>
      <top style="hair">
        <color indexed="55"/>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hair">
        <color indexed="55"/>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bottom style="medium">
        <color indexed="64"/>
      </bottom>
      <diagonal/>
    </border>
  </borders>
  <cellStyleXfs count="6">
    <xf numFmtId="0" fontId="0" fillId="0" borderId="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811">
    <xf numFmtId="0" fontId="0" fillId="0" borderId="0" xfId="0"/>
    <xf numFmtId="0" fontId="2" fillId="0" borderId="0" xfId="0" applyFont="1"/>
    <xf numFmtId="0" fontId="6" fillId="0" borderId="4" xfId="0" applyFont="1" applyBorder="1"/>
    <xf numFmtId="0" fontId="6" fillId="0" borderId="4" xfId="0" applyFont="1" applyBorder="1" applyAlignment="1">
      <alignment horizontal="center"/>
    </xf>
    <xf numFmtId="0" fontId="6" fillId="0" borderId="4" xfId="0" applyFont="1" applyBorder="1" applyAlignment="1">
      <alignment horizontal="left"/>
    </xf>
    <xf numFmtId="0" fontId="6" fillId="0" borderId="0" xfId="0" applyFont="1"/>
    <xf numFmtId="49" fontId="6" fillId="0" borderId="4" xfId="0" applyNumberFormat="1" applyFont="1" applyBorder="1" applyAlignment="1">
      <alignment horizontal="center"/>
    </xf>
    <xf numFmtId="0" fontId="7" fillId="0" borderId="0" xfId="0" applyFont="1"/>
    <xf numFmtId="42" fontId="3" fillId="0" borderId="0" xfId="0" applyNumberFormat="1" applyFont="1"/>
    <xf numFmtId="0" fontId="6" fillId="0" borderId="4" xfId="0" applyNumberFormat="1" applyFont="1" applyBorder="1" applyAlignment="1">
      <alignment horizontal="center"/>
    </xf>
    <xf numFmtId="0" fontId="2" fillId="0" borderId="8" xfId="0" applyFont="1" applyBorder="1"/>
    <xf numFmtId="0" fontId="6" fillId="0" borderId="8" xfId="0" applyFont="1" applyBorder="1"/>
    <xf numFmtId="167" fontId="6" fillId="0" borderId="4" xfId="3" applyNumberFormat="1" applyFont="1" applyBorder="1"/>
    <xf numFmtId="0" fontId="2" fillId="0" borderId="0" xfId="0" applyFont="1" applyAlignment="1">
      <alignment horizontal="center"/>
    </xf>
    <xf numFmtId="44" fontId="6" fillId="0" borderId="7" xfId="3" applyFont="1" applyBorder="1"/>
    <xf numFmtId="0" fontId="10" fillId="0" borderId="0" xfId="0" applyFont="1"/>
    <xf numFmtId="0" fontId="3" fillId="2" borderId="6" xfId="0" applyFont="1" applyFill="1" applyBorder="1"/>
    <xf numFmtId="44" fontId="8" fillId="2" borderId="6" xfId="0" applyNumberFormat="1" applyFont="1" applyFill="1" applyBorder="1"/>
    <xf numFmtId="44" fontId="8" fillId="2" borderId="2" xfId="0" applyNumberFormat="1" applyFont="1" applyFill="1" applyBorder="1"/>
    <xf numFmtId="0" fontId="3" fillId="2" borderId="2" xfId="0" applyFont="1" applyFill="1" applyBorder="1"/>
    <xf numFmtId="0" fontId="2" fillId="0" borderId="0" xfId="0" applyFont="1" applyBorder="1"/>
    <xf numFmtId="0" fontId="2" fillId="0" borderId="10" xfId="0" applyFont="1" applyBorder="1"/>
    <xf numFmtId="0" fontId="3" fillId="0" borderId="0" xfId="0" applyFont="1" applyBorder="1"/>
    <xf numFmtId="0" fontId="3" fillId="0" borderId="5" xfId="0" applyFont="1" applyBorder="1"/>
    <xf numFmtId="0" fontId="2" fillId="0" borderId="12" xfId="0" applyFont="1" applyBorder="1" applyAlignment="1">
      <alignment horizontal="right"/>
    </xf>
    <xf numFmtId="0" fontId="2" fillId="0" borderId="12" xfId="0" applyFont="1" applyBorder="1" applyAlignment="1">
      <alignment horizontal="center"/>
    </xf>
    <xf numFmtId="0" fontId="2" fillId="0" borderId="5" xfId="0" applyFont="1" applyBorder="1"/>
    <xf numFmtId="0" fontId="7" fillId="0" borderId="1" xfId="0" applyFont="1" applyBorder="1"/>
    <xf numFmtId="10" fontId="6" fillId="0" borderId="4" xfId="4" applyNumberFormat="1" applyFont="1" applyBorder="1" applyAlignment="1">
      <alignment horizontal="center"/>
    </xf>
    <xf numFmtId="10" fontId="6" fillId="0" borderId="4" xfId="0" applyNumberFormat="1" applyFont="1" applyBorder="1" applyAlignment="1">
      <alignment horizontal="center"/>
    </xf>
    <xf numFmtId="0" fontId="5" fillId="0" borderId="0" xfId="0" applyFont="1" applyBorder="1" applyAlignment="1"/>
    <xf numFmtId="0" fontId="6" fillId="0" borderId="0" xfId="0" applyFont="1" applyAlignment="1">
      <alignment horizontal="center"/>
    </xf>
    <xf numFmtId="168" fontId="6" fillId="0" borderId="4" xfId="2" applyNumberFormat="1" applyFont="1" applyBorder="1" applyAlignment="1">
      <alignment horizontal="center"/>
    </xf>
    <xf numFmtId="0" fontId="6" fillId="0" borderId="10" xfId="0" applyFont="1" applyBorder="1"/>
    <xf numFmtId="0" fontId="3" fillId="0" borderId="0" xfId="0" applyFont="1" applyBorder="1" applyAlignment="1"/>
    <xf numFmtId="0" fontId="2" fillId="0" borderId="0" xfId="0" applyFont="1" applyBorder="1" applyAlignment="1"/>
    <xf numFmtId="0" fontId="2" fillId="0" borderId="0" xfId="0" applyFont="1" applyBorder="1" applyAlignment="1">
      <alignment horizontal="right"/>
    </xf>
    <xf numFmtId="44" fontId="6" fillId="0" borderId="0" xfId="3" applyFont="1" applyFill="1" applyBorder="1"/>
    <xf numFmtId="44" fontId="8" fillId="0" borderId="0" xfId="3" applyFont="1" applyFill="1" applyBorder="1"/>
    <xf numFmtId="0" fontId="7" fillId="0" borderId="0" xfId="0" applyFont="1" applyFill="1" applyBorder="1"/>
    <xf numFmtId="44" fontId="3" fillId="0" borderId="0" xfId="3" applyFont="1" applyFill="1" applyBorder="1"/>
    <xf numFmtId="4" fontId="2" fillId="0" borderId="0" xfId="0" applyNumberFormat="1" applyFont="1" applyFill="1" applyBorder="1"/>
    <xf numFmtId="44" fontId="8" fillId="0" borderId="0" xfId="0" applyNumberFormat="1" applyFont="1" applyFill="1" applyBorder="1"/>
    <xf numFmtId="0" fontId="2" fillId="0" borderId="4" xfId="0" applyFont="1" applyBorder="1"/>
    <xf numFmtId="0" fontId="2" fillId="0" borderId="9" xfId="0" applyFont="1" applyBorder="1"/>
    <xf numFmtId="44" fontId="2" fillId="0" borderId="0" xfId="3" applyFont="1"/>
    <xf numFmtId="0" fontId="6" fillId="0" borderId="14" xfId="0" applyFont="1" applyBorder="1" applyAlignment="1">
      <alignment horizontal="justify" vertical="center" wrapText="1"/>
    </xf>
    <xf numFmtId="0" fontId="6" fillId="0" borderId="14" xfId="0"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0" fontId="6" fillId="0" borderId="14" xfId="0" applyFont="1" applyBorder="1" applyAlignment="1">
      <alignment horizontal="left" vertical="center" wrapText="1"/>
    </xf>
    <xf numFmtId="10" fontId="6" fillId="0" borderId="14" xfId="4" applyNumberFormat="1" applyFont="1" applyBorder="1" applyAlignment="1">
      <alignment horizontal="justify" vertical="center" wrapText="1"/>
    </xf>
    <xf numFmtId="44" fontId="6" fillId="0" borderId="14" xfId="2" applyNumberFormat="1" applyFont="1" applyBorder="1" applyAlignment="1">
      <alignment horizontal="justify" vertical="center" wrapText="1"/>
    </xf>
    <xf numFmtId="44" fontId="6" fillId="0" borderId="14" xfId="0" applyNumberFormat="1" applyFont="1" applyBorder="1" applyAlignment="1">
      <alignment horizontal="justify" vertical="center" wrapText="1"/>
    </xf>
    <xf numFmtId="1" fontId="6" fillId="0" borderId="14" xfId="0" applyNumberFormat="1" applyFont="1" applyBorder="1" applyAlignment="1">
      <alignment horizontal="justify" vertical="center" wrapText="1"/>
    </xf>
    <xf numFmtId="10" fontId="6" fillId="0" borderId="14" xfId="0" applyNumberFormat="1" applyFont="1" applyBorder="1" applyAlignment="1">
      <alignment horizontal="justify" vertical="center" wrapText="1"/>
    </xf>
    <xf numFmtId="4" fontId="6" fillId="0" borderId="14" xfId="0" applyNumberFormat="1" applyFont="1" applyBorder="1" applyAlignment="1">
      <alignment horizontal="right" vertical="center" wrapText="1"/>
    </xf>
    <xf numFmtId="166" fontId="6" fillId="0" borderId="14" xfId="0" applyNumberFormat="1" applyFont="1" applyBorder="1" applyAlignment="1">
      <alignment horizontal="justify" vertical="center" wrapText="1"/>
    </xf>
    <xf numFmtId="0" fontId="6" fillId="0" borderId="14" xfId="0" applyNumberFormat="1" applyFont="1" applyBorder="1" applyAlignment="1">
      <alignment horizontal="justify" vertical="center" wrapText="1"/>
    </xf>
    <xf numFmtId="3" fontId="2" fillId="0" borderId="15" xfId="0" applyNumberFormat="1" applyFont="1" applyFill="1" applyBorder="1" applyAlignment="1">
      <alignment horizontal="center" vertical="center" wrapText="1"/>
    </xf>
    <xf numFmtId="44" fontId="2" fillId="0" borderId="0" xfId="0" applyNumberFormat="1" applyFont="1"/>
    <xf numFmtId="44" fontId="6" fillId="0" borderId="0" xfId="3" applyNumberFormat="1" applyFont="1" applyFill="1" applyBorder="1" applyAlignment="1">
      <alignment horizontal="justify" vertical="center" wrapText="1"/>
    </xf>
    <xf numFmtId="44" fontId="7" fillId="0" borderId="0" xfId="0" applyNumberFormat="1" applyFont="1" applyFill="1" applyBorder="1"/>
    <xf numFmtId="0" fontId="1" fillId="0" borderId="0" xfId="0" applyFont="1"/>
    <xf numFmtId="0" fontId="1" fillId="0" borderId="0" xfId="0" applyFont="1" applyFill="1"/>
    <xf numFmtId="0" fontId="1" fillId="0" borderId="0" xfId="0" applyFont="1" applyAlignment="1">
      <alignment vertical="center"/>
    </xf>
    <xf numFmtId="44" fontId="6" fillId="0" borderId="0" xfId="3" applyFont="1" applyFill="1" applyBorder="1" applyAlignment="1">
      <alignment horizontal="justify" vertical="center" wrapText="1"/>
    </xf>
    <xf numFmtId="0" fontId="7" fillId="0" borderId="0" xfId="0" applyFont="1" applyAlignment="1">
      <alignment horizontal="center" vertical="center" wrapText="1"/>
    </xf>
    <xf numFmtId="0" fontId="1" fillId="0" borderId="0" xfId="0" applyFont="1" applyBorder="1"/>
    <xf numFmtId="43" fontId="2" fillId="0" borderId="0" xfId="2" applyFont="1" applyAlignment="1">
      <alignment vertical="center"/>
    </xf>
    <xf numFmtId="43" fontId="3" fillId="0" borderId="0" xfId="2" applyFont="1" applyAlignment="1">
      <alignment vertical="center"/>
    </xf>
    <xf numFmtId="0" fontId="7" fillId="0" borderId="0" xfId="0" applyFont="1" applyBorder="1" applyAlignment="1"/>
    <xf numFmtId="44" fontId="6" fillId="0" borderId="0" xfId="0" applyNumberFormat="1" applyFont="1" applyFill="1" applyBorder="1"/>
    <xf numFmtId="0" fontId="6" fillId="0" borderId="4" xfId="0" applyFont="1" applyBorder="1" applyAlignment="1"/>
    <xf numFmtId="0" fontId="6" fillId="0" borderId="4" xfId="0" applyFont="1" applyFill="1" applyBorder="1" applyAlignment="1">
      <alignment horizontal="center"/>
    </xf>
    <xf numFmtId="10" fontId="6" fillId="0" borderId="4" xfId="0" applyNumberFormat="1" applyFont="1" applyFill="1" applyBorder="1" applyAlignment="1">
      <alignment horizontal="center"/>
    </xf>
    <xf numFmtId="4" fontId="6" fillId="0" borderId="4" xfId="2" applyNumberFormat="1" applyFont="1" applyFill="1" applyBorder="1" applyAlignment="1">
      <alignment horizontal="right"/>
    </xf>
    <xf numFmtId="44" fontId="1" fillId="0" borderId="0" xfId="0" applyNumberFormat="1" applyFont="1" applyBorder="1"/>
    <xf numFmtId="44" fontId="1" fillId="0" borderId="0" xfId="0" applyNumberFormat="1" applyFont="1"/>
    <xf numFmtId="0" fontId="6" fillId="0" borderId="29" xfId="0" applyFont="1" applyBorder="1"/>
    <xf numFmtId="0" fontId="2" fillId="0" borderId="10" xfId="0" applyFont="1" applyBorder="1" applyAlignment="1">
      <alignment horizontal="left"/>
    </xf>
    <xf numFmtId="0" fontId="6" fillId="0" borderId="8" xfId="0" applyFont="1" applyBorder="1" applyAlignment="1">
      <alignment horizontal="justify" vertical="center" wrapText="1"/>
    </xf>
    <xf numFmtId="0" fontId="6" fillId="0" borderId="8" xfId="0" applyFont="1" applyBorder="1" applyAlignment="1">
      <alignment horizontal="left" vertical="center" wrapText="1"/>
    </xf>
    <xf numFmtId="49" fontId="6" fillId="0" borderId="8" xfId="0" applyNumberFormat="1" applyFont="1" applyBorder="1" applyAlignment="1">
      <alignment horizontal="justify" vertical="center" wrapText="1"/>
    </xf>
    <xf numFmtId="0" fontId="2" fillId="0" borderId="29" xfId="0" applyFont="1" applyBorder="1"/>
    <xf numFmtId="0" fontId="2" fillId="0" borderId="27" xfId="0" applyFont="1" applyBorder="1"/>
    <xf numFmtId="0" fontId="2" fillId="0" borderId="27" xfId="0" applyFont="1" applyBorder="1" applyAlignment="1">
      <alignment horizontal="center"/>
    </xf>
    <xf numFmtId="0" fontId="6" fillId="0" borderId="27" xfId="0" applyFont="1" applyFill="1" applyBorder="1" applyAlignment="1">
      <alignment horizontal="center" vertical="center"/>
    </xf>
    <xf numFmtId="49" fontId="6" fillId="0" borderId="27" xfId="0" applyNumberFormat="1" applyFont="1" applyBorder="1" applyAlignment="1">
      <alignment horizontal="center" vertical="center"/>
    </xf>
    <xf numFmtId="44" fontId="6" fillId="0" borderId="27" xfId="3" applyFont="1" applyFill="1" applyBorder="1" applyAlignment="1">
      <alignment vertical="center"/>
    </xf>
    <xf numFmtId="10" fontId="6" fillId="0" borderId="27" xfId="4" applyNumberFormat="1" applyFont="1" applyBorder="1" applyAlignment="1">
      <alignment horizontal="center" vertical="center"/>
    </xf>
    <xf numFmtId="41" fontId="6" fillId="0" borderId="27" xfId="3" applyNumberFormat="1" applyFont="1" applyBorder="1" applyAlignment="1">
      <alignment vertical="center"/>
    </xf>
    <xf numFmtId="0" fontId="2" fillId="0" borderId="27" xfId="0" applyFont="1" applyBorder="1" applyAlignment="1">
      <alignment horizontal="center" vertical="center"/>
    </xf>
    <xf numFmtId="10" fontId="6" fillId="0" borderId="27" xfId="0" applyNumberFormat="1" applyFont="1" applyBorder="1" applyAlignment="1">
      <alignment horizontal="center" vertical="center"/>
    </xf>
    <xf numFmtId="4" fontId="2" fillId="0" borderId="27" xfId="0" applyNumberFormat="1" applyFont="1" applyBorder="1" applyAlignment="1">
      <alignment horizontal="right" vertical="center"/>
    </xf>
    <xf numFmtId="0" fontId="3" fillId="0" borderId="27" xfId="0" applyFont="1" applyFill="1" applyBorder="1" applyAlignment="1">
      <alignment horizontal="center" vertical="center"/>
    </xf>
    <xf numFmtId="49" fontId="6" fillId="0" borderId="27" xfId="0" applyNumberFormat="1" applyFont="1" applyFill="1" applyBorder="1" applyAlignment="1">
      <alignment horizontal="center" vertical="center"/>
    </xf>
    <xf numFmtId="0" fontId="7" fillId="0" borderId="0" xfId="0" applyFont="1" applyAlignment="1">
      <alignment horizontal="center"/>
    </xf>
    <xf numFmtId="0" fontId="12" fillId="0" borderId="0" xfId="0" applyFont="1" applyAlignment="1">
      <alignment horizontal="center"/>
    </xf>
    <xf numFmtId="0" fontId="6" fillId="0" borderId="0" xfId="0" applyFont="1" applyBorder="1" applyAlignment="1">
      <alignment horizontal="left" vertical="center" wrapText="1"/>
    </xf>
    <xf numFmtId="0" fontId="3" fillId="0" borderId="0" xfId="0" applyFont="1" applyAlignment="1">
      <alignment horizontal="center"/>
    </xf>
    <xf numFmtId="0" fontId="15" fillId="0" borderId="0" xfId="0" applyFont="1" applyAlignment="1">
      <alignment wrapText="1"/>
    </xf>
    <xf numFmtId="0" fontId="6" fillId="0" borderId="29" xfId="0" applyFont="1" applyBorder="1" applyAlignment="1">
      <alignment horizontal="center"/>
    </xf>
    <xf numFmtId="49" fontId="6" fillId="0" borderId="29" xfId="0" applyNumberFormat="1" applyFont="1" applyBorder="1" applyAlignment="1">
      <alignment horizontal="center"/>
    </xf>
    <xf numFmtId="167" fontId="6" fillId="0" borderId="29" xfId="3" applyNumberFormat="1" applyFont="1" applyBorder="1"/>
    <xf numFmtId="10" fontId="6" fillId="0" borderId="29" xfId="4" applyNumberFormat="1" applyFont="1" applyBorder="1" applyAlignment="1">
      <alignment horizontal="center"/>
    </xf>
    <xf numFmtId="10" fontId="6" fillId="0" borderId="29" xfId="0" applyNumberFormat="1" applyFont="1" applyBorder="1" applyAlignment="1">
      <alignment horizontal="center"/>
    </xf>
    <xf numFmtId="0" fontId="6" fillId="0" borderId="29" xfId="0" applyFont="1" applyBorder="1" applyAlignment="1">
      <alignment horizontal="justify" vertical="center" wrapText="1"/>
    </xf>
    <xf numFmtId="49" fontId="6" fillId="0" borderId="29" xfId="0" applyNumberFormat="1" applyFont="1" applyBorder="1" applyAlignment="1">
      <alignment horizontal="justify" vertical="center" wrapText="1"/>
    </xf>
    <xf numFmtId="0" fontId="6" fillId="0" borderId="29" xfId="0" applyFont="1" applyBorder="1" applyAlignment="1">
      <alignment horizontal="left" vertical="center" wrapText="1"/>
    </xf>
    <xf numFmtId="3" fontId="6" fillId="0" borderId="29" xfId="0" applyNumberFormat="1" applyFont="1" applyBorder="1" applyAlignment="1">
      <alignment horizontal="center"/>
    </xf>
    <xf numFmtId="168" fontId="6" fillId="0" borderId="29" xfId="0" applyNumberFormat="1" applyFont="1" applyBorder="1" applyAlignment="1">
      <alignment horizontal="center"/>
    </xf>
    <xf numFmtId="44" fontId="13" fillId="0" borderId="0" xfId="0" applyNumberFormat="1" applyFont="1" applyFill="1" applyBorder="1"/>
    <xf numFmtId="0" fontId="2" fillId="0" borderId="0" xfId="0" applyFont="1" applyAlignment="1">
      <alignment wrapText="1"/>
    </xf>
    <xf numFmtId="0" fontId="3" fillId="0" borderId="0" xfId="0" applyFont="1" applyFill="1" applyBorder="1" applyAlignment="1">
      <alignment horizontal="center" wrapText="1"/>
    </xf>
    <xf numFmtId="0" fontId="3" fillId="0" borderId="29" xfId="0" applyFont="1" applyFill="1" applyBorder="1" applyAlignment="1">
      <alignment horizontal="center" vertical="center"/>
    </xf>
    <xf numFmtId="0" fontId="6" fillId="0" borderId="29" xfId="0" applyFont="1" applyFill="1" applyBorder="1" applyAlignment="1">
      <alignment horizontal="center" vertical="center"/>
    </xf>
    <xf numFmtId="49" fontId="6" fillId="0" borderId="29" xfId="0" applyNumberFormat="1" applyFont="1" applyFill="1" applyBorder="1" applyAlignment="1">
      <alignment horizontal="center" vertical="center"/>
    </xf>
    <xf numFmtId="0" fontId="6" fillId="0" borderId="29" xfId="0" applyFont="1" applyFill="1" applyBorder="1" applyAlignment="1">
      <alignment vertical="center" wrapText="1"/>
    </xf>
    <xf numFmtId="41" fontId="8" fillId="0" borderId="29" xfId="3" applyNumberFormat="1" applyFont="1" applyBorder="1" applyAlignment="1">
      <alignment vertical="center"/>
    </xf>
    <xf numFmtId="10" fontId="6" fillId="0" borderId="29" xfId="4" applyNumberFormat="1" applyFont="1" applyBorder="1" applyAlignment="1">
      <alignment horizontal="center" vertical="center"/>
    </xf>
    <xf numFmtId="41" fontId="6" fillId="0" borderId="29" xfId="3" applyNumberFormat="1" applyFont="1" applyBorder="1" applyAlignment="1">
      <alignment vertical="center"/>
    </xf>
    <xf numFmtId="41" fontId="6" fillId="0" borderId="29" xfId="3" applyNumberFormat="1" applyFont="1" applyFill="1" applyBorder="1" applyAlignment="1">
      <alignment vertical="center"/>
    </xf>
    <xf numFmtId="44" fontId="6" fillId="0" borderId="29" xfId="3" applyFont="1" applyBorder="1" applyAlignment="1">
      <alignment vertical="center"/>
    </xf>
    <xf numFmtId="0" fontId="6" fillId="0" borderId="29" xfId="0" applyFont="1" applyBorder="1" applyAlignment="1">
      <alignment horizontal="center" vertical="center"/>
    </xf>
    <xf numFmtId="2" fontId="6" fillId="0" borderId="29" xfId="0" applyNumberFormat="1" applyFont="1" applyBorder="1" applyAlignment="1">
      <alignment horizontal="center" vertical="center"/>
    </xf>
    <xf numFmtId="0" fontId="6" fillId="0" borderId="27" xfId="0" applyFont="1" applyFill="1" applyBorder="1" applyAlignment="1">
      <alignment vertical="center" wrapText="1"/>
    </xf>
    <xf numFmtId="44" fontId="6" fillId="0" borderId="27" xfId="3" applyFont="1" applyBorder="1" applyAlignment="1">
      <alignment vertical="center"/>
    </xf>
    <xf numFmtId="2" fontId="6" fillId="0" borderId="27" xfId="0" applyNumberFormat="1" applyFont="1" applyBorder="1" applyAlignment="1">
      <alignment horizontal="center" vertical="center"/>
    </xf>
    <xf numFmtId="0" fontId="6" fillId="0" borderId="27" xfId="0" applyFont="1" applyBorder="1" applyAlignment="1">
      <alignment horizontal="center" vertical="center"/>
    </xf>
    <xf numFmtId="0" fontId="6" fillId="0" borderId="0" xfId="0" applyFont="1" applyBorder="1" applyAlignment="1">
      <alignment horizontal="center" vertical="center" wrapText="1"/>
    </xf>
    <xf numFmtId="0" fontId="3" fillId="0" borderId="29" xfId="0" applyFont="1" applyFill="1" applyBorder="1" applyAlignment="1">
      <alignment horizontal="center"/>
    </xf>
    <xf numFmtId="0" fontId="2" fillId="0" borderId="29" xfId="0" applyFont="1" applyBorder="1" applyAlignment="1">
      <alignment horizontal="center"/>
    </xf>
    <xf numFmtId="0" fontId="6" fillId="0" borderId="0" xfId="0" applyFont="1" applyBorder="1" applyAlignment="1">
      <alignment horizontal="justify" vertical="center" wrapText="1"/>
    </xf>
    <xf numFmtId="49" fontId="6" fillId="0" borderId="0" xfId="0" applyNumberFormat="1" applyFont="1" applyBorder="1" applyAlignment="1">
      <alignment horizontal="justify" vertical="center" wrapText="1"/>
    </xf>
    <xf numFmtId="0" fontId="1" fillId="0" borderId="7" xfId="0" applyFont="1" applyBorder="1"/>
    <xf numFmtId="0" fontId="1" fillId="0" borderId="10" xfId="0" applyFont="1" applyBorder="1"/>
    <xf numFmtId="0" fontId="1" fillId="0" borderId="9" xfId="0" applyFont="1" applyBorder="1"/>
    <xf numFmtId="0" fontId="1" fillId="0" borderId="5" xfId="0" applyFont="1" applyBorder="1"/>
    <xf numFmtId="0" fontId="1" fillId="0" borderId="11" xfId="0" applyFont="1" applyBorder="1"/>
    <xf numFmtId="0" fontId="1" fillId="0" borderId="0" xfId="0" applyFont="1" applyBorder="1" applyAlignment="1"/>
    <xf numFmtId="0" fontId="1" fillId="0" borderId="12" xfId="0" applyFont="1" applyBorder="1"/>
    <xf numFmtId="0" fontId="1" fillId="0" borderId="0" xfId="0" applyFont="1" applyAlignment="1">
      <alignment horizontal="center"/>
    </xf>
    <xf numFmtId="0" fontId="6" fillId="0" borderId="9" xfId="0" applyFont="1" applyBorder="1" applyAlignment="1">
      <alignment horizontal="center"/>
    </xf>
    <xf numFmtId="0" fontId="6" fillId="0" borderId="7" xfId="0" applyFont="1" applyBorder="1" applyAlignment="1">
      <alignment horizontal="left"/>
    </xf>
    <xf numFmtId="167" fontId="6" fillId="0" borderId="7" xfId="3" applyNumberFormat="1" applyFont="1" applyBorder="1"/>
    <xf numFmtId="4" fontId="6" fillId="0" borderId="4" xfId="0" applyNumberFormat="1" applyFont="1" applyBorder="1" applyAlignment="1">
      <alignment horizontal="center"/>
    </xf>
    <xf numFmtId="4" fontId="6" fillId="0" borderId="4" xfId="0" applyNumberFormat="1" applyFont="1" applyBorder="1" applyAlignment="1">
      <alignment horizontal="right"/>
    </xf>
    <xf numFmtId="0" fontId="1" fillId="0" borderId="0" xfId="0" applyFont="1" applyFill="1" applyAlignment="1"/>
    <xf numFmtId="0" fontId="2" fillId="0" borderId="0" xfId="0" applyFont="1" applyFill="1" applyAlignment="1">
      <alignment horizontal="left" vertical="center"/>
    </xf>
    <xf numFmtId="165" fontId="1" fillId="0" borderId="0" xfId="0" applyNumberFormat="1" applyFont="1" applyBorder="1"/>
    <xf numFmtId="0" fontId="2" fillId="0" borderId="0" xfId="0" applyFont="1" applyAlignment="1">
      <alignment horizontal="left" vertical="center"/>
    </xf>
    <xf numFmtId="165" fontId="1" fillId="0" borderId="0" xfId="0" applyNumberFormat="1" applyFont="1"/>
    <xf numFmtId="0" fontId="1" fillId="0" borderId="0" xfId="0" applyFont="1" applyFill="1" applyAlignment="1">
      <alignment vertical="center"/>
    </xf>
    <xf numFmtId="44" fontId="2" fillId="0" borderId="0" xfId="3" applyFont="1" applyAlignment="1">
      <alignment horizontal="center" vertical="center"/>
    </xf>
    <xf numFmtId="0" fontId="2" fillId="0" borderId="0" xfId="0" applyFont="1" applyAlignment="1">
      <alignment horizontal="center" vertical="center"/>
    </xf>
    <xf numFmtId="0" fontId="1" fillId="0" borderId="27" xfId="0" applyNumberFormat="1" applyFont="1" applyBorder="1" applyAlignment="1">
      <alignment horizontal="center" vertical="center"/>
    </xf>
    <xf numFmtId="44" fontId="16" fillId="0" borderId="0" xfId="3" applyFont="1" applyAlignment="1">
      <alignment horizontal="center" vertical="center"/>
    </xf>
    <xf numFmtId="0" fontId="1" fillId="0" borderId="0" xfId="0" applyFont="1" applyFill="1" applyBorder="1"/>
    <xf numFmtId="44" fontId="1" fillId="0" borderId="0" xfId="0" applyNumberFormat="1" applyFont="1" applyFill="1" applyBorder="1"/>
    <xf numFmtId="10" fontId="1" fillId="0" borderId="29" xfId="0" applyNumberFormat="1" applyFont="1" applyBorder="1" applyAlignment="1">
      <alignment horizontal="center" vertical="center"/>
    </xf>
    <xf numFmtId="4" fontId="1" fillId="0" borderId="29" xfId="0" applyNumberFormat="1" applyFont="1" applyBorder="1" applyAlignment="1">
      <alignment horizontal="center" vertical="center"/>
    </xf>
    <xf numFmtId="0" fontId="1" fillId="0" borderId="29" xfId="0" applyNumberFormat="1" applyFont="1" applyBorder="1" applyAlignment="1">
      <alignment horizontal="center" vertical="center"/>
    </xf>
    <xf numFmtId="10" fontId="1" fillId="0" borderId="27" xfId="0" applyNumberFormat="1" applyFont="1" applyBorder="1" applyAlignment="1">
      <alignment horizontal="center" vertical="center"/>
    </xf>
    <xf numFmtId="0" fontId="13" fillId="0" borderId="0" xfId="0" applyFont="1" applyAlignment="1">
      <alignment vertical="center"/>
    </xf>
    <xf numFmtId="0" fontId="12" fillId="0" borderId="0" xfId="0" applyFont="1" applyAlignment="1">
      <alignment vertical="center"/>
    </xf>
    <xf numFmtId="0" fontId="2" fillId="0" borderId="12" xfId="0" applyFont="1" applyBorder="1" applyAlignment="1">
      <alignment horizontal="left"/>
    </xf>
    <xf numFmtId="0" fontId="3" fillId="0" borderId="0" xfId="0" applyFont="1" applyBorder="1" applyAlignment="1">
      <alignment horizontal="right"/>
    </xf>
    <xf numFmtId="0" fontId="2" fillId="0" borderId="0" xfId="0" applyFont="1" applyBorder="1" applyAlignment="1">
      <alignment horizontal="center"/>
    </xf>
    <xf numFmtId="0" fontId="3" fillId="0" borderId="0" xfId="0" applyFont="1" applyBorder="1" applyAlignment="1">
      <alignment horizontal="left"/>
    </xf>
    <xf numFmtId="0" fontId="7" fillId="0" borderId="0" xfId="0" applyFont="1" applyBorder="1" applyAlignment="1">
      <alignment horizontal="center"/>
    </xf>
    <xf numFmtId="0" fontId="2" fillId="0" borderId="0" xfId="0" applyFont="1" applyBorder="1" applyAlignment="1">
      <alignment horizontal="center" vertical="center"/>
    </xf>
    <xf numFmtId="0" fontId="8" fillId="0" borderId="6" xfId="0" applyFont="1" applyBorder="1" applyAlignment="1">
      <alignment horizontal="center" vertical="center" wrapText="1"/>
    </xf>
    <xf numFmtId="0" fontId="8" fillId="0" borderId="6" xfId="0" applyFont="1" applyBorder="1" applyAlignment="1">
      <alignment horizontal="center"/>
    </xf>
    <xf numFmtId="0" fontId="1" fillId="0" borderId="8" xfId="0" applyFont="1" applyBorder="1"/>
    <xf numFmtId="0" fontId="2" fillId="0" borderId="0" xfId="0" applyFont="1" applyBorder="1" applyAlignment="1">
      <alignment horizontal="left"/>
    </xf>
    <xf numFmtId="0" fontId="4" fillId="0" borderId="0" xfId="0" applyFont="1" applyBorder="1" applyAlignment="1"/>
    <xf numFmtId="0" fontId="4" fillId="0" borderId="11" xfId="0" applyFont="1" applyBorder="1" applyAlignment="1"/>
    <xf numFmtId="0" fontId="1" fillId="0" borderId="11" xfId="0" applyFont="1" applyBorder="1" applyAlignment="1"/>
    <xf numFmtId="0" fontId="3" fillId="0" borderId="0" xfId="0" applyFont="1"/>
    <xf numFmtId="0" fontId="2" fillId="0" borderId="13" xfId="0" applyFont="1" applyBorder="1" applyAlignment="1">
      <alignment horizontal="center"/>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wrapText="1"/>
    </xf>
    <xf numFmtId="0" fontId="6" fillId="0" borderId="29" xfId="0" applyFont="1" applyBorder="1" applyAlignment="1"/>
    <xf numFmtId="0" fontId="9" fillId="0" borderId="29" xfId="0" applyFont="1" applyBorder="1" applyAlignment="1">
      <alignment horizontal="center"/>
    </xf>
    <xf numFmtId="41" fontId="6" fillId="0" borderId="29" xfId="0" applyNumberFormat="1" applyFont="1" applyBorder="1" applyAlignment="1">
      <alignment horizontal="center"/>
    </xf>
    <xf numFmtId="41" fontId="6" fillId="0" borderId="29" xfId="0" applyNumberFormat="1" applyFont="1" applyBorder="1" applyAlignment="1">
      <alignment horizontal="right"/>
    </xf>
    <xf numFmtId="0" fontId="6" fillId="0" borderId="23"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44" fontId="2" fillId="0" borderId="27" xfId="0" applyNumberFormat="1" applyFont="1" applyBorder="1" applyAlignment="1">
      <alignment vertical="center"/>
    </xf>
    <xf numFmtId="44" fontId="2" fillId="0" borderId="27" xfId="3" applyNumberFormat="1" applyFont="1" applyBorder="1" applyAlignment="1">
      <alignment vertical="center"/>
    </xf>
    <xf numFmtId="0" fontId="9" fillId="0" borderId="27" xfId="0" applyFont="1" applyBorder="1" applyAlignment="1">
      <alignment horizontal="center" vertical="center"/>
    </xf>
    <xf numFmtId="44" fontId="8" fillId="0" borderId="27" xfId="3" applyNumberFormat="1" applyFont="1" applyFill="1" applyBorder="1" applyAlignment="1">
      <alignment vertical="center"/>
    </xf>
    <xf numFmtId="44" fontId="2" fillId="0" borderId="27" xfId="3" applyNumberFormat="1" applyFont="1" applyFill="1" applyBorder="1" applyAlignment="1">
      <alignment vertical="center"/>
    </xf>
    <xf numFmtId="49" fontId="2" fillId="0" borderId="27" xfId="0" applyNumberFormat="1" applyFont="1" applyBorder="1" applyAlignment="1">
      <alignment horizontal="center" vertical="center"/>
    </xf>
    <xf numFmtId="3" fontId="2" fillId="0" borderId="27" xfId="0" applyNumberFormat="1" applyFont="1" applyBorder="1" applyAlignment="1">
      <alignment horizontal="center" vertical="center"/>
    </xf>
    <xf numFmtId="0" fontId="2" fillId="0" borderId="4" xfId="0" applyFont="1" applyBorder="1" applyAlignment="1">
      <alignment horizontal="center"/>
    </xf>
    <xf numFmtId="0" fontId="8" fillId="0" borderId="6" xfId="0" applyFont="1" applyBorder="1" applyAlignment="1">
      <alignment horizontal="center" vertical="center" wrapText="1"/>
    </xf>
    <xf numFmtId="3" fontId="2" fillId="0" borderId="40" xfId="0" applyNumberFormat="1"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6" xfId="0" applyFont="1" applyBorder="1" applyAlignment="1">
      <alignment horizontal="center" vertical="center" wrapText="1"/>
    </xf>
    <xf numFmtId="0" fontId="15" fillId="0" borderId="0" xfId="0" applyFont="1" applyFill="1" applyBorder="1" applyAlignment="1">
      <alignment horizontal="center" vertical="center"/>
    </xf>
    <xf numFmtId="0" fontId="3" fillId="4" borderId="0" xfId="0" applyFont="1" applyFill="1"/>
    <xf numFmtId="0" fontId="3" fillId="0" borderId="0" xfId="0" applyFont="1" applyFill="1"/>
    <xf numFmtId="0" fontId="8" fillId="0" borderId="6" xfId="0" applyFont="1" applyBorder="1" applyAlignment="1">
      <alignment horizontal="center" vertical="center" wrapText="1"/>
    </xf>
    <xf numFmtId="0" fontId="7" fillId="0" borderId="0" xfId="0" applyFont="1" applyBorder="1" applyAlignment="1">
      <alignment horizont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6" fillId="3" borderId="4" xfId="0" applyFont="1" applyFill="1" applyBorder="1" applyAlignment="1">
      <alignment horizontal="center" wrapText="1"/>
    </xf>
    <xf numFmtId="0" fontId="8" fillId="0" borderId="6" xfId="0" applyFont="1" applyBorder="1" applyAlignment="1">
      <alignment horizontal="center" vertical="center" wrapText="1"/>
    </xf>
    <xf numFmtId="0" fontId="8" fillId="0" borderId="6" xfId="0" applyFont="1" applyBorder="1" applyAlignment="1">
      <alignment horizontal="center" vertical="center" wrapText="1"/>
    </xf>
    <xf numFmtId="44" fontId="6" fillId="0" borderId="0" xfId="3" applyFont="1" applyFill="1" applyBorder="1" applyAlignment="1">
      <alignment horizontal="justify" wrapText="1"/>
    </xf>
    <xf numFmtId="44" fontId="3" fillId="0" borderId="0" xfId="0" applyNumberFormat="1" applyFont="1" applyFill="1"/>
    <xf numFmtId="44" fontId="6" fillId="0" borderId="0" xfId="0" applyNumberFormat="1" applyFont="1"/>
    <xf numFmtId="0" fontId="6" fillId="0" borderId="4" xfId="0" applyFont="1" applyBorder="1" applyAlignment="1">
      <alignment horizontal="center" vertical="center"/>
    </xf>
    <xf numFmtId="4" fontId="6" fillId="0" borderId="4" xfId="0" applyNumberFormat="1" applyFont="1" applyBorder="1" applyAlignment="1">
      <alignment horizontal="center" vertical="center"/>
    </xf>
    <xf numFmtId="10" fontId="6" fillId="0" borderId="4" xfId="0" applyNumberFormat="1" applyFont="1" applyBorder="1" applyAlignment="1">
      <alignment horizontal="center" vertical="center"/>
    </xf>
    <xf numFmtId="4" fontId="6" fillId="0" borderId="4" xfId="0" applyNumberFormat="1" applyFont="1" applyBorder="1" applyAlignment="1">
      <alignment horizontal="right" vertical="center"/>
    </xf>
    <xf numFmtId="0" fontId="6" fillId="0" borderId="27" xfId="0" applyFont="1" applyBorder="1" applyAlignment="1">
      <alignment horizontal="center" vertical="center"/>
    </xf>
    <xf numFmtId="0" fontId="6" fillId="0" borderId="42" xfId="0" applyFont="1" applyFill="1" applyBorder="1" applyAlignment="1">
      <alignment horizontal="center" vertical="center"/>
    </xf>
    <xf numFmtId="167" fontId="1" fillId="0" borderId="2" xfId="0" applyNumberFormat="1" applyFont="1" applyFill="1" applyBorder="1"/>
    <xf numFmtId="0" fontId="2" fillId="0" borderId="27" xfId="0" applyFont="1" applyFill="1" applyBorder="1" applyAlignment="1">
      <alignment horizontal="right" vertical="center"/>
    </xf>
    <xf numFmtId="0" fontId="2" fillId="0" borderId="0" xfId="0" applyFont="1" applyBorder="1" applyAlignment="1">
      <alignment wrapText="1"/>
    </xf>
    <xf numFmtId="0" fontId="7" fillId="0" borderId="0" xfId="0" applyFont="1" applyBorder="1"/>
    <xf numFmtId="0" fontId="2" fillId="0" borderId="42" xfId="0" applyFont="1" applyBorder="1" applyAlignment="1">
      <alignment horizontal="center" vertical="center"/>
    </xf>
    <xf numFmtId="0" fontId="6" fillId="0" borderId="42" xfId="0" applyFont="1" applyBorder="1" applyAlignment="1">
      <alignment horizontal="center" vertical="center"/>
    </xf>
    <xf numFmtId="49" fontId="6" fillId="0" borderId="42" xfId="0" applyNumberFormat="1" applyFont="1" applyBorder="1" applyAlignment="1">
      <alignment horizontal="center" vertical="center"/>
    </xf>
    <xf numFmtId="0" fontId="6" fillId="0" borderId="42" xfId="0" applyFont="1" applyBorder="1" applyAlignment="1">
      <alignment horizontal="left" vertical="center"/>
    </xf>
    <xf numFmtId="10" fontId="6" fillId="0" borderId="42" xfId="0" applyNumberFormat="1" applyFont="1" applyBorder="1" applyAlignment="1">
      <alignment horizontal="center" vertical="center"/>
    </xf>
    <xf numFmtId="44" fontId="2" fillId="0" borderId="42" xfId="3" applyNumberFormat="1" applyFont="1" applyBorder="1" applyAlignment="1">
      <alignment vertical="center"/>
    </xf>
    <xf numFmtId="44" fontId="2" fillId="0" borderId="42" xfId="3" applyNumberFormat="1" applyFont="1" applyFill="1" applyBorder="1" applyAlignment="1">
      <alignment vertical="center"/>
    </xf>
    <xf numFmtId="0" fontId="1" fillId="0" borderId="42" xfId="0" applyNumberFormat="1" applyFont="1" applyBorder="1" applyAlignment="1">
      <alignment horizontal="center" vertical="center"/>
    </xf>
    <xf numFmtId="0" fontId="3" fillId="0" borderId="3" xfId="0" applyFont="1" applyBorder="1"/>
    <xf numFmtId="0" fontId="4" fillId="0" borderId="5" xfId="0" applyFont="1" applyBorder="1" applyAlignment="1"/>
    <xf numFmtId="0" fontId="1" fillId="0" borderId="5" xfId="0" applyFont="1" applyBorder="1" applyAlignment="1"/>
    <xf numFmtId="0" fontId="2" fillId="0" borderId="5" xfId="0" applyFont="1" applyBorder="1" applyAlignment="1">
      <alignment horizontal="left"/>
    </xf>
    <xf numFmtId="0" fontId="2" fillId="0" borderId="5" xfId="0" applyFont="1" applyBorder="1" applyAlignment="1">
      <alignment horizontal="center"/>
    </xf>
    <xf numFmtId="0" fontId="3" fillId="0" borderId="12" xfId="0" applyFont="1" applyBorder="1"/>
    <xf numFmtId="49" fontId="6" fillId="0" borderId="42" xfId="0" applyNumberFormat="1" applyFont="1" applyFill="1" applyBorder="1" applyAlignment="1">
      <alignment horizontal="center" vertical="center"/>
    </xf>
    <xf numFmtId="3" fontId="6" fillId="0" borderId="29" xfId="0" applyNumberFormat="1" applyFont="1" applyFill="1" applyBorder="1" applyAlignment="1">
      <alignment horizontal="center"/>
    </xf>
    <xf numFmtId="44" fontId="2" fillId="0" borderId="47" xfId="3" applyNumberFormat="1" applyFont="1" applyBorder="1" applyAlignment="1">
      <alignment vertical="center"/>
    </xf>
    <xf numFmtId="0" fontId="8" fillId="0" borderId="6" xfId="0" applyFont="1" applyBorder="1" applyAlignment="1">
      <alignment horizontal="center" vertical="center" wrapText="1"/>
    </xf>
    <xf numFmtId="0" fontId="6" fillId="0" borderId="27" xfId="0" applyFont="1" applyBorder="1" applyAlignment="1">
      <alignment horizontal="left" vertical="center"/>
    </xf>
    <xf numFmtId="44" fontId="13" fillId="0" borderId="0" xfId="0" applyNumberFormat="1" applyFont="1"/>
    <xf numFmtId="0" fontId="17" fillId="5" borderId="2" xfId="0" applyFont="1" applyFill="1" applyBorder="1" applyAlignment="1">
      <alignment vertical="center" wrapText="1"/>
    </xf>
    <xf numFmtId="0" fontId="3" fillId="0" borderId="42" xfId="0" applyFont="1" applyFill="1" applyBorder="1" applyAlignment="1">
      <alignment horizontal="center" vertical="center"/>
    </xf>
    <xf numFmtId="0" fontId="6" fillId="0" borderId="42" xfId="0" applyFont="1" applyFill="1" applyBorder="1" applyAlignment="1">
      <alignment vertical="center" wrapText="1"/>
    </xf>
    <xf numFmtId="44" fontId="6" fillId="0" borderId="42" xfId="3" applyFont="1" applyFill="1" applyBorder="1" applyAlignment="1">
      <alignment vertical="center"/>
    </xf>
    <xf numFmtId="10" fontId="6" fillId="0" borderId="42" xfId="4" applyNumberFormat="1" applyFont="1" applyBorder="1" applyAlignment="1">
      <alignment horizontal="center" vertical="center"/>
    </xf>
    <xf numFmtId="41" fontId="6" fillId="0" borderId="42" xfId="3" applyNumberFormat="1" applyFont="1" applyBorder="1" applyAlignment="1">
      <alignment vertical="center"/>
    </xf>
    <xf numFmtId="44" fontId="6" fillId="0" borderId="42" xfId="3" applyFont="1" applyBorder="1" applyAlignment="1">
      <alignment vertical="center"/>
    </xf>
    <xf numFmtId="2" fontId="6" fillId="0" borderId="42" xfId="0" applyNumberFormat="1" applyFont="1" applyBorder="1" applyAlignment="1">
      <alignment horizontal="center" vertical="center"/>
    </xf>
    <xf numFmtId="10" fontId="1" fillId="0" borderId="42" xfId="0" applyNumberFormat="1" applyFont="1" applyBorder="1" applyAlignment="1">
      <alignment horizontal="center" vertical="center"/>
    </xf>
    <xf numFmtId="0" fontId="7" fillId="0" borderId="0" xfId="0" applyFont="1" applyAlignment="1">
      <alignment horizontal="center"/>
    </xf>
    <xf numFmtId="0" fontId="7" fillId="0" borderId="0" xfId="0" applyFont="1" applyBorder="1" applyAlignment="1">
      <alignment horizontal="center"/>
    </xf>
    <xf numFmtId="0" fontId="6" fillId="0" borderId="29" xfId="0" applyFont="1" applyBorder="1" applyAlignment="1">
      <alignment horizontal="left"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8" xfId="0" applyFont="1" applyBorder="1" applyAlignment="1">
      <alignment horizontal="center" vertical="center" wrapText="1"/>
    </xf>
    <xf numFmtId="0" fontId="3" fillId="0" borderId="0" xfId="0" applyFont="1" applyBorder="1" applyAlignment="1">
      <alignment horizontal="left"/>
    </xf>
    <xf numFmtId="0" fontId="1" fillId="0" borderId="0" xfId="0" applyFont="1" applyBorder="1" applyAlignment="1">
      <alignment wrapText="1"/>
    </xf>
    <xf numFmtId="0" fontId="14" fillId="0" borderId="0" xfId="0" applyFont="1" applyBorder="1" applyAlignment="1"/>
    <xf numFmtId="0" fontId="7" fillId="0" borderId="12" xfId="0" applyFont="1" applyBorder="1" applyAlignment="1"/>
    <xf numFmtId="0" fontId="3" fillId="0" borderId="0" xfId="0" applyFont="1" applyBorder="1" applyAlignment="1">
      <alignment wrapText="1"/>
    </xf>
    <xf numFmtId="0" fontId="8" fillId="0" borderId="6"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5" xfId="0" applyFont="1" applyBorder="1" applyAlignment="1">
      <alignment horizontal="center"/>
    </xf>
    <xf numFmtId="0" fontId="8" fillId="0" borderId="76" xfId="0" applyFont="1" applyBorder="1" applyAlignment="1">
      <alignment horizontal="center"/>
    </xf>
    <xf numFmtId="0" fontId="2" fillId="0" borderId="77" xfId="0" applyFont="1" applyBorder="1"/>
    <xf numFmtId="0" fontId="2" fillId="0" borderId="78" xfId="0" applyFont="1" applyBorder="1"/>
    <xf numFmtId="0" fontId="6" fillId="0" borderId="78" xfId="0" applyFont="1" applyBorder="1"/>
    <xf numFmtId="0" fontId="6" fillId="0" borderId="79" xfId="0" applyFont="1" applyBorder="1"/>
    <xf numFmtId="0" fontId="7" fillId="0" borderId="4" xfId="0" applyFont="1" applyBorder="1"/>
    <xf numFmtId="44" fontId="8" fillId="2" borderId="6" xfId="3" applyNumberFormat="1" applyFont="1" applyFill="1" applyBorder="1"/>
    <xf numFmtId="0" fontId="2" fillId="0" borderId="27" xfId="0" applyFont="1" applyFill="1" applyBorder="1" applyAlignment="1">
      <alignment horizontal="center" vertical="center"/>
    </xf>
    <xf numFmtId="49" fontId="2" fillId="0" borderId="27"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xf>
    <xf numFmtId="0" fontId="18" fillId="0" borderId="27" xfId="0" applyFont="1" applyFill="1" applyBorder="1" applyAlignment="1">
      <alignment vertical="center" wrapText="1"/>
    </xf>
    <xf numFmtId="169" fontId="18" fillId="0" borderId="27" xfId="0" applyNumberFormat="1" applyFont="1" applyFill="1" applyBorder="1" applyAlignment="1">
      <alignment horizontal="justify" vertical="center" wrapText="1"/>
    </xf>
    <xf numFmtId="10" fontId="2" fillId="0" borderId="27" xfId="4" applyNumberFormat="1" applyFont="1" applyFill="1" applyBorder="1" applyAlignment="1">
      <alignment horizontal="center" vertical="center" wrapText="1"/>
    </xf>
    <xf numFmtId="44" fontId="2" fillId="0" borderId="27" xfId="3" applyFont="1" applyFill="1" applyBorder="1" applyAlignment="1">
      <alignment horizontal="justify" vertical="center" wrapText="1"/>
    </xf>
    <xf numFmtId="10" fontId="2" fillId="0" borderId="27"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xf>
    <xf numFmtId="10" fontId="2" fillId="0" borderId="2"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4" fontId="2" fillId="0" borderId="17" xfId="3" applyFont="1" applyFill="1" applyBorder="1" applyAlignment="1">
      <alignment horizontal="justify" vertical="center" wrapText="1"/>
    </xf>
    <xf numFmtId="10" fontId="2" fillId="0" borderId="17" xfId="4" applyNumberFormat="1" applyFont="1" applyFill="1" applyBorder="1" applyAlignment="1">
      <alignment horizontal="center" vertical="center" wrapText="1"/>
    </xf>
    <xf numFmtId="10" fontId="2" fillId="0" borderId="17" xfId="0" applyNumberFormat="1" applyFont="1" applyFill="1" applyBorder="1" applyAlignment="1">
      <alignment horizontal="center" vertical="center" wrapText="1"/>
    </xf>
    <xf numFmtId="3" fontId="2" fillId="0" borderId="27" xfId="0" applyNumberFormat="1" applyFont="1" applyFill="1" applyBorder="1" applyAlignment="1">
      <alignment horizontal="center"/>
    </xf>
    <xf numFmtId="0" fontId="2" fillId="0" borderId="0" xfId="0" applyFont="1" applyFill="1" applyBorder="1" applyAlignment="1">
      <alignment horizontal="center" vertical="center"/>
    </xf>
    <xf numFmtId="0" fontId="2" fillId="0" borderId="41" xfId="0"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0" fontId="20" fillId="0" borderId="27" xfId="0" applyFont="1" applyFill="1" applyBorder="1" applyAlignment="1">
      <alignment vertical="center" wrapText="1"/>
    </xf>
    <xf numFmtId="10" fontId="2" fillId="0" borderId="41" xfId="4" applyNumberFormat="1" applyFont="1" applyFill="1" applyBorder="1" applyAlignment="1">
      <alignment horizontal="center" vertical="center" wrapText="1"/>
    </xf>
    <xf numFmtId="10" fontId="2" fillId="0" borderId="41" xfId="0" applyNumberFormat="1" applyFont="1" applyFill="1" applyBorder="1" applyAlignment="1">
      <alignment horizontal="center" vertical="center" wrapText="1"/>
    </xf>
    <xf numFmtId="3" fontId="2" fillId="0" borderId="27" xfId="0" applyNumberFormat="1" applyFont="1" applyFill="1" applyBorder="1" applyAlignment="1">
      <alignment horizontal="center" vertical="center" wrapText="1"/>
    </xf>
    <xf numFmtId="0" fontId="2" fillId="0" borderId="27" xfId="0" applyFont="1" applyFill="1" applyBorder="1" applyAlignment="1">
      <alignment horizontal="center" vertical="center" wrapText="1"/>
    </xf>
    <xf numFmtId="44" fontId="2" fillId="0" borderId="41" xfId="3" applyFont="1" applyFill="1" applyBorder="1" applyAlignment="1">
      <alignment horizontal="justify" vertical="center" wrapText="1"/>
    </xf>
    <xf numFmtId="44" fontId="2" fillId="0" borderId="27" xfId="3"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171" fontId="20" fillId="0" borderId="22" xfId="0" applyNumberFormat="1" applyFont="1" applyFill="1" applyBorder="1" applyAlignment="1"/>
    <xf numFmtId="49" fontId="2" fillId="0" borderId="63" xfId="0" applyNumberFormat="1" applyFont="1" applyFill="1" applyBorder="1" applyAlignment="1">
      <alignment horizontal="center" vertical="center" wrapText="1"/>
    </xf>
    <xf numFmtId="3" fontId="2" fillId="0" borderId="54" xfId="0" applyNumberFormat="1" applyFont="1" applyFill="1" applyBorder="1" applyAlignment="1">
      <alignment horizontal="center" vertical="center" wrapText="1"/>
    </xf>
    <xf numFmtId="44" fontId="2" fillId="0" borderId="5" xfId="3" applyFont="1" applyFill="1" applyBorder="1" applyAlignment="1">
      <alignment horizontal="justify" wrapText="1"/>
    </xf>
    <xf numFmtId="0" fontId="2" fillId="0" borderId="63" xfId="0" applyFont="1" applyFill="1" applyBorder="1" applyAlignment="1">
      <alignment horizontal="center" vertical="center" wrapText="1"/>
    </xf>
    <xf numFmtId="4" fontId="2" fillId="0" borderId="63" xfId="0" applyNumberFormat="1" applyFont="1" applyFill="1" applyBorder="1" applyAlignment="1">
      <alignment horizontal="center" vertical="center"/>
    </xf>
    <xf numFmtId="10" fontId="2" fillId="0" borderId="63" xfId="0" applyNumberFormat="1" applyFont="1" applyFill="1" applyBorder="1" applyAlignment="1">
      <alignment horizontal="center" vertical="center" wrapText="1"/>
    </xf>
    <xf numFmtId="3" fontId="2" fillId="0" borderId="63" xfId="0" applyNumberFormat="1" applyFont="1" applyFill="1" applyBorder="1" applyAlignment="1">
      <alignment horizontal="center" vertical="center" wrapText="1"/>
    </xf>
    <xf numFmtId="41" fontId="2" fillId="0" borderId="27" xfId="0" applyNumberFormat="1" applyFont="1" applyFill="1" applyBorder="1" applyAlignment="1">
      <alignment horizontal="center" vertical="center" wrapText="1"/>
    </xf>
    <xf numFmtId="4" fontId="2" fillId="0" borderId="27" xfId="0" applyNumberFormat="1" applyFont="1" applyFill="1" applyBorder="1" applyAlignment="1">
      <alignment horizontal="center" vertical="center"/>
    </xf>
    <xf numFmtId="0" fontId="18" fillId="0" borderId="27" xfId="0" applyFont="1" applyFill="1" applyBorder="1" applyAlignment="1">
      <alignment horizontal="left" vertical="center" wrapText="1"/>
    </xf>
    <xf numFmtId="0" fontId="2" fillId="0" borderId="28" xfId="0" applyFont="1" applyFill="1" applyBorder="1" applyAlignment="1">
      <alignment horizontal="center" vertical="center" wrapText="1"/>
    </xf>
    <xf numFmtId="0" fontId="2" fillId="0" borderId="30" xfId="0" applyFont="1" applyFill="1" applyBorder="1" applyAlignment="1">
      <alignment horizontal="left" vertical="center" wrapText="1"/>
    </xf>
    <xf numFmtId="44" fontId="2" fillId="0" borderId="28" xfId="3" applyFont="1" applyFill="1" applyBorder="1" applyAlignment="1">
      <alignment horizontal="justify" vertical="center" wrapText="1"/>
    </xf>
    <xf numFmtId="4" fontId="2" fillId="0" borderId="28" xfId="0" applyNumberFormat="1" applyFont="1" applyFill="1" applyBorder="1" applyAlignment="1">
      <alignment horizontal="center" vertical="center"/>
    </xf>
    <xf numFmtId="10" fontId="2" fillId="0" borderId="28" xfId="0" applyNumberFormat="1" applyFont="1" applyFill="1" applyBorder="1" applyAlignment="1">
      <alignment horizontal="center" vertical="center" wrapText="1"/>
    </xf>
    <xf numFmtId="3" fontId="2" fillId="0" borderId="28" xfId="0" applyNumberFormat="1" applyFont="1" applyFill="1" applyBorder="1" applyAlignment="1">
      <alignment horizontal="center" vertical="center" wrapText="1"/>
    </xf>
    <xf numFmtId="41" fontId="2" fillId="0" borderId="28"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3" fontId="2" fillId="0" borderId="36" xfId="0" applyNumberFormat="1" applyFont="1" applyFill="1" applyBorder="1" applyAlignment="1">
      <alignment horizontal="center" vertical="center" wrapText="1"/>
    </xf>
    <xf numFmtId="0" fontId="2" fillId="0" borderId="15" xfId="0" applyFont="1" applyFill="1" applyBorder="1" applyAlignment="1">
      <alignment horizontal="center" vertical="center"/>
    </xf>
    <xf numFmtId="49" fontId="2" fillId="0" borderId="43" xfId="0" applyNumberFormat="1" applyFont="1" applyFill="1" applyBorder="1" applyAlignment="1">
      <alignment horizontal="center" vertical="center" wrapText="1"/>
    </xf>
    <xf numFmtId="10" fontId="2" fillId="0" borderId="27" xfId="4" applyNumberFormat="1" applyFont="1" applyFill="1" applyBorder="1" applyAlignment="1">
      <alignment horizontal="center" vertical="center"/>
    </xf>
    <xf numFmtId="44" fontId="2" fillId="0" borderId="27" xfId="3" applyNumberFormat="1" applyFont="1" applyFill="1" applyBorder="1" applyAlignment="1">
      <alignment horizontal="justify" vertical="center" wrapText="1"/>
    </xf>
    <xf numFmtId="0" fontId="2" fillId="0" borderId="31" xfId="0" applyFont="1" applyFill="1" applyBorder="1" applyAlignment="1">
      <alignment horizontal="center" vertical="center"/>
    </xf>
    <xf numFmtId="0" fontId="20" fillId="0" borderId="63" xfId="0" applyFont="1" applyFill="1" applyBorder="1" applyAlignment="1">
      <alignment vertical="center" wrapText="1"/>
    </xf>
    <xf numFmtId="44" fontId="2" fillId="0" borderId="63" xfId="3" applyNumberFormat="1" applyFont="1" applyFill="1" applyBorder="1" applyAlignment="1">
      <alignment horizontal="justify" vertical="center" wrapText="1"/>
    </xf>
    <xf numFmtId="41" fontId="2" fillId="0" borderId="63" xfId="0" applyNumberFormat="1" applyFont="1" applyFill="1" applyBorder="1" applyAlignment="1">
      <alignment horizontal="center" vertical="center" wrapText="1"/>
    </xf>
    <xf numFmtId="10" fontId="2" fillId="0" borderId="2" xfId="4" applyNumberFormat="1" applyFont="1" applyFill="1" applyBorder="1" applyAlignment="1">
      <alignment horizontal="center" vertical="center"/>
    </xf>
    <xf numFmtId="44" fontId="2" fillId="0" borderId="2" xfId="3" applyNumberFormat="1" applyFont="1" applyFill="1" applyBorder="1" applyAlignment="1">
      <alignment horizontal="justify" vertical="center" wrapText="1"/>
    </xf>
    <xf numFmtId="41" fontId="2" fillId="0" borderId="2" xfId="0" applyNumberFormat="1" applyFont="1" applyFill="1" applyBorder="1" applyAlignment="1">
      <alignment horizontal="center" vertical="center" wrapText="1"/>
    </xf>
    <xf numFmtId="49" fontId="2" fillId="0" borderId="29" xfId="0" applyNumberFormat="1" applyFont="1" applyBorder="1" applyAlignment="1">
      <alignment horizontal="center"/>
    </xf>
    <xf numFmtId="167" fontId="2" fillId="0" borderId="29" xfId="3" applyNumberFormat="1" applyFont="1" applyBorder="1"/>
    <xf numFmtId="10" fontId="2" fillId="0" borderId="29" xfId="4" applyNumberFormat="1" applyFont="1" applyBorder="1" applyAlignment="1">
      <alignment horizontal="center"/>
    </xf>
    <xf numFmtId="10" fontId="2" fillId="0" borderId="29" xfId="0" applyNumberFormat="1" applyFont="1" applyBorder="1" applyAlignment="1">
      <alignment horizontal="center"/>
    </xf>
    <xf numFmtId="4" fontId="2" fillId="0" borderId="29" xfId="0" applyNumberFormat="1" applyFont="1" applyBorder="1" applyAlignment="1">
      <alignment horizontal="right"/>
    </xf>
    <xf numFmtId="168" fontId="2" fillId="0" borderId="29" xfId="0" applyNumberFormat="1" applyFont="1" applyBorder="1" applyAlignment="1">
      <alignment horizontal="center"/>
    </xf>
    <xf numFmtId="10" fontId="2" fillId="0" borderId="27" xfId="0" applyNumberFormat="1" applyFont="1" applyFill="1" applyBorder="1" applyAlignment="1">
      <alignment horizontal="center" vertical="center"/>
    </xf>
    <xf numFmtId="4" fontId="2" fillId="0" borderId="62" xfId="0" applyNumberFormat="1" applyFont="1" applyFill="1" applyBorder="1" applyAlignment="1">
      <alignment horizontal="center" vertical="center"/>
    </xf>
    <xf numFmtId="10" fontId="2" fillId="0" borderId="62" xfId="0" applyNumberFormat="1" applyFont="1" applyFill="1" applyBorder="1" applyAlignment="1">
      <alignment horizontal="center" vertical="center"/>
    </xf>
    <xf numFmtId="0" fontId="2" fillId="0" borderId="62" xfId="0" applyFont="1" applyFill="1" applyBorder="1" applyAlignment="1">
      <alignment horizontal="center" vertical="center"/>
    </xf>
    <xf numFmtId="0" fontId="2" fillId="0" borderId="62" xfId="0" applyNumberFormat="1" applyFont="1" applyFill="1" applyBorder="1" applyAlignment="1">
      <alignment horizontal="center" vertical="center"/>
    </xf>
    <xf numFmtId="0" fontId="2" fillId="0" borderId="29" xfId="0" applyFont="1" applyFill="1" applyBorder="1" applyAlignment="1">
      <alignment horizontal="center"/>
    </xf>
    <xf numFmtId="49" fontId="2" fillId="0" borderId="29" xfId="0" applyNumberFormat="1" applyFont="1" applyFill="1" applyBorder="1" applyAlignment="1">
      <alignment horizontal="center"/>
    </xf>
    <xf numFmtId="0" fontId="2" fillId="0" borderId="29" xfId="0" applyFont="1" applyFill="1" applyBorder="1" applyAlignment="1"/>
    <xf numFmtId="44" fontId="3" fillId="0" borderId="29" xfId="3" applyFont="1" applyFill="1" applyBorder="1"/>
    <xf numFmtId="41" fontId="2" fillId="0" borderId="29" xfId="3" applyNumberFormat="1" applyFont="1" applyBorder="1"/>
    <xf numFmtId="41" fontId="2" fillId="0" borderId="29" xfId="3" applyNumberFormat="1" applyFont="1" applyFill="1" applyBorder="1"/>
    <xf numFmtId="4" fontId="2" fillId="0" borderId="29" xfId="0" applyNumberFormat="1" applyFont="1" applyBorder="1" applyAlignment="1">
      <alignment horizontal="center"/>
    </xf>
    <xf numFmtId="0" fontId="2" fillId="0" borderId="29" xfId="0" applyNumberFormat="1" applyFont="1" applyBorder="1" applyAlignment="1">
      <alignment horizontal="center"/>
    </xf>
    <xf numFmtId="0" fontId="2" fillId="0" borderId="27" xfId="0" applyFont="1" applyFill="1" applyBorder="1" applyAlignment="1">
      <alignment horizontal="center"/>
    </xf>
    <xf numFmtId="49" fontId="2" fillId="0" borderId="27" xfId="0" applyNumberFormat="1" applyFont="1" applyFill="1" applyBorder="1" applyAlignment="1">
      <alignment horizontal="center"/>
    </xf>
    <xf numFmtId="0" fontId="2" fillId="0" borderId="27" xfId="0" applyFont="1" applyFill="1" applyBorder="1" applyAlignment="1"/>
    <xf numFmtId="44" fontId="3" fillId="0" borderId="27" xfId="3" applyFont="1" applyFill="1" applyBorder="1"/>
    <xf numFmtId="10" fontId="2" fillId="0" borderId="27" xfId="4" applyNumberFormat="1" applyFont="1" applyBorder="1" applyAlignment="1">
      <alignment horizontal="center"/>
    </xf>
    <xf numFmtId="41" fontId="2" fillId="0" borderId="27" xfId="3" applyNumberFormat="1" applyFont="1" applyBorder="1"/>
    <xf numFmtId="41" fontId="2" fillId="0" borderId="27" xfId="3" applyNumberFormat="1" applyFont="1" applyFill="1" applyBorder="1"/>
    <xf numFmtId="10" fontId="2" fillId="0" borderId="27" xfId="0" applyNumberFormat="1" applyFont="1" applyBorder="1" applyAlignment="1">
      <alignment horizontal="center"/>
    </xf>
    <xf numFmtId="4" fontId="2" fillId="0" borderId="27" xfId="0" applyNumberFormat="1" applyFont="1" applyBorder="1" applyAlignment="1">
      <alignment horizontal="center"/>
    </xf>
    <xf numFmtId="0" fontId="2" fillId="0" borderId="27" xfId="0" applyNumberFormat="1" applyFont="1" applyBorder="1" applyAlignment="1">
      <alignment horizontal="center"/>
    </xf>
    <xf numFmtId="0" fontId="2" fillId="0" borderId="27" xfId="0" applyFont="1" applyFill="1" applyBorder="1" applyAlignment="1">
      <alignment vertical="center"/>
    </xf>
    <xf numFmtId="44" fontId="2" fillId="0" borderId="27" xfId="3" applyFont="1" applyFill="1" applyBorder="1" applyAlignment="1">
      <alignment vertical="center"/>
    </xf>
    <xf numFmtId="10" fontId="2" fillId="0" borderId="27" xfId="4" applyNumberFormat="1" applyFont="1" applyBorder="1" applyAlignment="1">
      <alignment horizontal="center" vertical="center"/>
    </xf>
    <xf numFmtId="10" fontId="2" fillId="0" borderId="27" xfId="0" applyNumberFormat="1" applyFont="1" applyBorder="1" applyAlignment="1">
      <alignment horizontal="center" vertical="center"/>
    </xf>
    <xf numFmtId="0" fontId="2" fillId="0" borderId="27" xfId="0" applyNumberFormat="1" applyFont="1" applyBorder="1" applyAlignment="1">
      <alignment horizontal="center" vertical="center"/>
    </xf>
    <xf numFmtId="0" fontId="2" fillId="0" borderId="27" xfId="0" applyFont="1" applyBorder="1" applyAlignment="1">
      <alignment horizontal="left" vertical="center"/>
    </xf>
    <xf numFmtId="44" fontId="3" fillId="0" borderId="27" xfId="3" applyNumberFormat="1" applyFont="1" applyFill="1" applyBorder="1" applyAlignment="1">
      <alignment vertical="center"/>
    </xf>
    <xf numFmtId="2" fontId="2" fillId="0" borderId="27" xfId="0" applyNumberFormat="1" applyFont="1" applyBorder="1" applyAlignment="1">
      <alignment horizontal="center" vertical="center"/>
    </xf>
    <xf numFmtId="0" fontId="2" fillId="0" borderId="2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44" fontId="3" fillId="0" borderId="42" xfId="3" applyNumberFormat="1" applyFont="1" applyFill="1" applyBorder="1" applyAlignment="1">
      <alignment vertical="center"/>
    </xf>
    <xf numFmtId="44" fontId="3" fillId="2" borderId="2" xfId="0" applyNumberFormat="1" applyFont="1" applyFill="1" applyBorder="1"/>
    <xf numFmtId="0" fontId="18" fillId="0" borderId="63" xfId="0" applyFont="1" applyFill="1" applyBorder="1" applyAlignment="1">
      <alignment horizontal="center" vertical="center" wrapText="1"/>
    </xf>
    <xf numFmtId="10" fontId="2" fillId="0" borderId="63" xfId="4" applyNumberFormat="1" applyFont="1" applyFill="1" applyBorder="1" applyAlignment="1">
      <alignment horizontal="center" vertical="center"/>
    </xf>
    <xf numFmtId="172" fontId="2" fillId="0" borderId="63" xfId="0" applyNumberFormat="1" applyFont="1" applyFill="1" applyBorder="1" applyAlignment="1">
      <alignment horizontal="center" vertical="center" wrapText="1"/>
    </xf>
    <xf numFmtId="0" fontId="3" fillId="0" borderId="63" xfId="0" applyFont="1" applyFill="1" applyBorder="1" applyAlignment="1">
      <alignment horizontal="center" vertical="center"/>
    </xf>
    <xf numFmtId="0" fontId="2" fillId="0" borderId="64" xfId="0" applyFont="1" applyBorder="1" applyAlignment="1">
      <alignment vertical="center"/>
    </xf>
    <xf numFmtId="0" fontId="2" fillId="0" borderId="63" xfId="0" applyFont="1" applyBorder="1" applyAlignment="1">
      <alignment horizontal="center" vertical="center"/>
    </xf>
    <xf numFmtId="49" fontId="2" fillId="0" borderId="63" xfId="0" applyNumberFormat="1" applyFont="1" applyBorder="1" applyAlignment="1">
      <alignment horizontal="center" vertical="center"/>
    </xf>
    <xf numFmtId="0" fontId="2" fillId="0" borderId="63" xfId="0" applyFont="1" applyFill="1" applyBorder="1" applyAlignment="1"/>
    <xf numFmtId="44" fontId="3" fillId="0" borderId="63" xfId="3" applyFont="1" applyFill="1" applyBorder="1"/>
    <xf numFmtId="10" fontId="2" fillId="0" borderId="63" xfId="4" applyNumberFormat="1" applyFont="1" applyBorder="1" applyAlignment="1">
      <alignment horizontal="center"/>
    </xf>
    <xf numFmtId="41" fontId="2" fillId="0" borderId="63" xfId="3" applyNumberFormat="1" applyFont="1" applyBorder="1"/>
    <xf numFmtId="41" fontId="2" fillId="0" borderId="63" xfId="3" applyNumberFormat="1" applyFont="1" applyFill="1" applyBorder="1"/>
    <xf numFmtId="44" fontId="2" fillId="0" borderId="63" xfId="3" applyFont="1" applyFill="1" applyBorder="1" applyAlignment="1">
      <alignment vertical="center"/>
    </xf>
    <xf numFmtId="4" fontId="2" fillId="0" borderId="63" xfId="0" applyNumberFormat="1" applyFont="1" applyBorder="1" applyAlignment="1">
      <alignment horizontal="right" vertical="center"/>
    </xf>
    <xf numFmtId="10" fontId="2" fillId="0" borderId="63" xfId="0" applyNumberFormat="1" applyFont="1" applyBorder="1" applyAlignment="1">
      <alignment horizontal="center" vertical="center"/>
    </xf>
    <xf numFmtId="0" fontId="2" fillId="0" borderId="63" xfId="0" applyNumberFormat="1" applyFont="1" applyBorder="1" applyAlignment="1">
      <alignment horizontal="center" vertical="center"/>
    </xf>
    <xf numFmtId="0" fontId="2" fillId="0" borderId="63" xfId="0" applyFont="1" applyFill="1" applyBorder="1" applyAlignment="1">
      <alignment horizontal="right" vertical="center"/>
    </xf>
    <xf numFmtId="0" fontId="2" fillId="0" borderId="63" xfId="0" applyFont="1" applyFill="1" applyBorder="1" applyAlignment="1">
      <alignment horizontal="center" vertical="center"/>
    </xf>
    <xf numFmtId="0" fontId="2" fillId="0" borderId="63" xfId="0" applyFont="1" applyFill="1" applyBorder="1" applyAlignment="1">
      <alignment vertical="center"/>
    </xf>
    <xf numFmtId="10" fontId="2" fillId="0" borderId="63" xfId="4" applyNumberFormat="1" applyFont="1" applyBorder="1" applyAlignment="1">
      <alignment horizontal="center" vertical="center"/>
    </xf>
    <xf numFmtId="10" fontId="2" fillId="0" borderId="63" xfId="0" applyNumberFormat="1" applyFont="1" applyFill="1" applyBorder="1" applyAlignment="1">
      <alignment horizontal="center" vertical="center"/>
    </xf>
    <xf numFmtId="0" fontId="2" fillId="0" borderId="62" xfId="0" applyFont="1" applyBorder="1" applyAlignment="1">
      <alignment horizontal="center" vertical="center"/>
    </xf>
    <xf numFmtId="49" fontId="2" fillId="0" borderId="62" xfId="0" applyNumberFormat="1" applyFont="1" applyFill="1" applyBorder="1" applyAlignment="1">
      <alignment horizontal="center" vertical="center"/>
    </xf>
    <xf numFmtId="0" fontId="2" fillId="0" borderId="62" xfId="0" applyFont="1" applyFill="1" applyBorder="1" applyAlignment="1">
      <alignment vertical="center"/>
    </xf>
    <xf numFmtId="44" fontId="2" fillId="0" borderId="62" xfId="3" applyFont="1" applyFill="1" applyBorder="1" applyAlignment="1">
      <alignment vertical="center"/>
    </xf>
    <xf numFmtId="10" fontId="2" fillId="0" borderId="62" xfId="4" applyNumberFormat="1" applyFont="1" applyBorder="1" applyAlignment="1">
      <alignment horizontal="center" vertical="center"/>
    </xf>
    <xf numFmtId="170" fontId="2" fillId="0" borderId="62" xfId="0" applyNumberFormat="1" applyFont="1" applyFill="1" applyBorder="1" applyAlignment="1">
      <alignment horizontal="center" vertical="center"/>
    </xf>
    <xf numFmtId="0" fontId="3" fillId="0" borderId="10"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0" xfId="0" applyFont="1" applyBorder="1" applyAlignment="1">
      <alignment horizontal="center" vertical="center"/>
    </xf>
    <xf numFmtId="49" fontId="2" fillId="0" borderId="10"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0" fontId="3" fillId="0" borderId="0" xfId="0" applyFont="1" applyFill="1" applyBorder="1" applyAlignment="1">
      <alignment horizontal="left" vertical="center"/>
    </xf>
    <xf numFmtId="49" fontId="2" fillId="0" borderId="0" xfId="0" applyNumberFormat="1"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2" fillId="0" borderId="80" xfId="0" applyFont="1" applyFill="1" applyBorder="1" applyAlignment="1">
      <alignment horizontal="center" vertical="center"/>
    </xf>
    <xf numFmtId="0" fontId="20" fillId="0" borderId="27" xfId="0" applyFont="1" applyFill="1" applyBorder="1" applyAlignment="1">
      <alignment horizontal="center" vertical="center" wrapText="1"/>
    </xf>
    <xf numFmtId="0" fontId="18" fillId="0" borderId="80"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46" xfId="0" applyNumberFormat="1" applyFont="1" applyFill="1" applyBorder="1" applyAlignment="1">
      <alignment horizontal="center" vertical="center" wrapText="1"/>
    </xf>
    <xf numFmtId="0" fontId="2" fillId="0" borderId="15" xfId="0" applyFont="1" applyFill="1" applyBorder="1" applyAlignment="1">
      <alignment horizontal="left" vertical="center" wrapText="1"/>
    </xf>
    <xf numFmtId="44" fontId="2" fillId="0" borderId="15" xfId="3" applyFont="1" applyFill="1" applyBorder="1" applyAlignment="1">
      <alignment horizontal="justify" vertical="center" wrapText="1"/>
    </xf>
    <xf numFmtId="10" fontId="2" fillId="0" borderId="15" xfId="4" applyNumberFormat="1" applyFont="1" applyFill="1" applyBorder="1" applyAlignment="1">
      <alignment horizontal="center" vertical="center"/>
    </xf>
    <xf numFmtId="44" fontId="2" fillId="0" borderId="15" xfId="3" applyNumberFormat="1" applyFont="1" applyFill="1" applyBorder="1" applyAlignment="1">
      <alignment horizontal="justify" vertical="center" wrapText="1"/>
    </xf>
    <xf numFmtId="10" fontId="2" fillId="0" borderId="15" xfId="0" applyNumberFormat="1" applyFont="1" applyFill="1" applyBorder="1" applyAlignment="1">
      <alignment horizontal="center" vertical="center" wrapText="1"/>
    </xf>
    <xf numFmtId="41" fontId="2" fillId="0" borderId="15"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10" fontId="2" fillId="0" borderId="40" xfId="4" applyNumberFormat="1" applyFont="1" applyFill="1" applyBorder="1" applyAlignment="1">
      <alignment horizontal="center" vertical="center"/>
    </xf>
    <xf numFmtId="44" fontId="2" fillId="0" borderId="40" xfId="3" applyNumberFormat="1" applyFont="1" applyFill="1" applyBorder="1" applyAlignment="1">
      <alignment horizontal="justify" vertical="center" wrapText="1"/>
    </xf>
    <xf numFmtId="10" fontId="2" fillId="0" borderId="40" xfId="0" applyNumberFormat="1" applyFont="1" applyFill="1" applyBorder="1" applyAlignment="1">
      <alignment horizontal="center" vertical="center" wrapText="1"/>
    </xf>
    <xf numFmtId="41" fontId="2" fillId="0" borderId="40" xfId="0" applyNumberFormat="1" applyFont="1" applyFill="1" applyBorder="1" applyAlignment="1">
      <alignment horizontal="center" vertical="center" wrapText="1"/>
    </xf>
    <xf numFmtId="10" fontId="2" fillId="0" borderId="15" xfId="4" applyNumberFormat="1" applyFont="1" applyFill="1" applyBorder="1" applyAlignment="1">
      <alignment horizontal="center" vertical="center" wrapText="1"/>
    </xf>
    <xf numFmtId="166" fontId="2" fillId="0" borderId="15"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44" fontId="2" fillId="0" borderId="63" xfId="3" applyFont="1" applyFill="1" applyBorder="1" applyAlignment="1">
      <alignment horizontal="justify" vertical="center" wrapText="1"/>
    </xf>
    <xf numFmtId="10" fontId="2" fillId="0" borderId="63" xfId="4" applyNumberFormat="1"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87" xfId="0" applyFont="1" applyFill="1" applyBorder="1" applyAlignment="1">
      <alignment horizontal="center" vertical="center" wrapText="1"/>
    </xf>
    <xf numFmtId="0" fontId="22" fillId="0" borderId="63" xfId="0" applyFont="1" applyFill="1" applyBorder="1" applyAlignment="1">
      <alignment horizontal="center" vertical="center"/>
    </xf>
    <xf numFmtId="49" fontId="2" fillId="0" borderId="84" xfId="0" applyNumberFormat="1" applyFont="1" applyFill="1" applyBorder="1" applyAlignment="1">
      <alignment horizontal="center" vertical="center" wrapText="1"/>
    </xf>
    <xf numFmtId="0" fontId="2" fillId="0" borderId="84" xfId="0" applyFont="1" applyFill="1" applyBorder="1" applyAlignment="1">
      <alignment horizontal="center" vertical="center" wrapText="1"/>
    </xf>
    <xf numFmtId="4" fontId="2" fillId="0" borderId="84" xfId="0" applyNumberFormat="1" applyFont="1" applyFill="1" applyBorder="1" applyAlignment="1">
      <alignment horizontal="center" vertical="center"/>
    </xf>
    <xf numFmtId="10" fontId="2" fillId="0" borderId="84" xfId="0" applyNumberFormat="1" applyFont="1" applyFill="1" applyBorder="1" applyAlignment="1">
      <alignment horizontal="center" vertical="center"/>
    </xf>
    <xf numFmtId="44" fontId="2" fillId="0" borderId="0" xfId="3" applyFont="1" applyAlignment="1">
      <alignment horizontal="center" vertical="center"/>
    </xf>
    <xf numFmtId="0" fontId="2" fillId="0" borderId="87" xfId="5" applyFont="1" applyFill="1" applyBorder="1" applyAlignment="1">
      <alignment horizontal="center" vertical="center"/>
    </xf>
    <xf numFmtId="49" fontId="2" fillId="0" borderId="87" xfId="5" applyNumberFormat="1" applyFont="1" applyFill="1" applyBorder="1" applyAlignment="1">
      <alignment horizontal="center" vertical="center" wrapText="1"/>
    </xf>
    <xf numFmtId="169" fontId="18" fillId="0" borderId="87" xfId="5" applyNumberFormat="1" applyFont="1" applyFill="1" applyBorder="1" applyAlignment="1">
      <alignment horizontal="justify" vertical="center" wrapText="1"/>
    </xf>
    <xf numFmtId="10" fontId="2" fillId="0" borderId="87" xfId="4" applyNumberFormat="1" applyFont="1" applyFill="1" applyBorder="1" applyAlignment="1">
      <alignment horizontal="center" vertical="center" wrapText="1"/>
    </xf>
    <xf numFmtId="44" fontId="2" fillId="0" borderId="87" xfId="3" applyFont="1" applyFill="1" applyBorder="1" applyAlignment="1">
      <alignment horizontal="justify" vertical="center" wrapText="1"/>
    </xf>
    <xf numFmtId="10" fontId="2" fillId="0" borderId="87" xfId="5" applyNumberFormat="1" applyFont="1" applyFill="1" applyBorder="1" applyAlignment="1">
      <alignment horizontal="center" vertical="center" wrapText="1"/>
    </xf>
    <xf numFmtId="44" fontId="2" fillId="0" borderId="84" xfId="3" applyFont="1" applyFill="1" applyBorder="1" applyAlignment="1">
      <alignment horizontal="justify" vertical="center" wrapText="1"/>
    </xf>
    <xf numFmtId="0" fontId="2" fillId="0" borderId="87" xfId="5" applyFont="1" applyFill="1" applyBorder="1" applyAlignment="1">
      <alignment horizontal="center" vertical="center" wrapText="1"/>
    </xf>
    <xf numFmtId="44" fontId="2" fillId="0" borderId="84" xfId="3" applyNumberFormat="1" applyFont="1" applyFill="1" applyBorder="1" applyAlignment="1">
      <alignment horizontal="justify" vertical="center" wrapText="1"/>
    </xf>
    <xf numFmtId="44" fontId="2" fillId="0" borderId="87" xfId="3" applyNumberFormat="1" applyFont="1" applyFill="1" applyBorder="1" applyAlignment="1">
      <alignment horizontal="justify" vertical="center" wrapText="1"/>
    </xf>
    <xf numFmtId="4" fontId="2" fillId="0" borderId="87" xfId="5" applyNumberFormat="1" applyFont="1" applyFill="1" applyBorder="1" applyAlignment="1">
      <alignment horizontal="center" vertical="center"/>
    </xf>
    <xf numFmtId="10" fontId="2" fillId="0" borderId="87" xfId="5" applyNumberFormat="1" applyFont="1" applyFill="1" applyBorder="1" applyAlignment="1">
      <alignment horizontal="center" vertical="center"/>
    </xf>
    <xf numFmtId="0" fontId="2" fillId="0" borderId="87" xfId="5" applyNumberFormat="1" applyFont="1" applyFill="1" applyBorder="1" applyAlignment="1">
      <alignment horizontal="center" vertical="center"/>
    </xf>
    <xf numFmtId="170" fontId="2" fillId="0" borderId="10" xfId="0" applyNumberFormat="1" applyFont="1" applyFill="1" applyBorder="1" applyAlignment="1">
      <alignment horizontal="center" vertical="center"/>
    </xf>
    <xf numFmtId="10" fontId="2"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170" fontId="2" fillId="0" borderId="0" xfId="0" applyNumberFormat="1" applyFont="1" applyFill="1" applyBorder="1" applyAlignment="1">
      <alignment horizontal="center" vertical="center"/>
    </xf>
    <xf numFmtId="10" fontId="2" fillId="0" borderId="0"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3" fillId="0" borderId="0" xfId="0" applyFont="1" applyFill="1" applyBorder="1"/>
    <xf numFmtId="0" fontId="2" fillId="0" borderId="0" xfId="0" applyFont="1" applyFill="1"/>
    <xf numFmtId="0" fontId="22" fillId="0" borderId="80" xfId="5" applyFont="1" applyFill="1" applyBorder="1" applyAlignment="1">
      <alignment horizontal="center" vertical="center"/>
    </xf>
    <xf numFmtId="0" fontId="3" fillId="0" borderId="11" xfId="0" applyFont="1" applyBorder="1" applyAlignment="1"/>
    <xf numFmtId="44" fontId="2" fillId="0" borderId="56" xfId="3" applyFont="1" applyFill="1" applyBorder="1" applyAlignment="1">
      <alignment horizontal="justify" wrapText="1"/>
    </xf>
    <xf numFmtId="10" fontId="2" fillId="0" borderId="59" xfId="0" applyNumberFormat="1" applyFont="1" applyFill="1" applyBorder="1" applyAlignment="1">
      <alignment horizontal="center" vertical="center" wrapText="1"/>
    </xf>
    <xf numFmtId="0" fontId="2" fillId="0" borderId="92" xfId="0" applyFont="1" applyFill="1" applyBorder="1" applyAlignment="1">
      <alignment horizontal="center" vertical="center" wrapText="1"/>
    </xf>
    <xf numFmtId="43" fontId="1" fillId="0" borderId="0" xfId="2" applyFont="1"/>
    <xf numFmtId="10" fontId="2" fillId="0" borderId="85" xfId="0" applyNumberFormat="1" applyFont="1" applyFill="1" applyBorder="1" applyAlignment="1">
      <alignment horizontal="center" vertical="center" wrapText="1"/>
    </xf>
    <xf numFmtId="3" fontId="2" fillId="0" borderId="84" xfId="0" applyNumberFormat="1" applyFont="1" applyFill="1" applyBorder="1" applyAlignment="1">
      <alignment horizontal="center" vertical="center" wrapText="1"/>
    </xf>
    <xf numFmtId="0" fontId="2" fillId="0" borderId="87" xfId="0" applyFont="1" applyFill="1" applyBorder="1" applyAlignment="1">
      <alignment horizontal="center" vertical="center"/>
    </xf>
    <xf numFmtId="49" fontId="2" fillId="0" borderId="87" xfId="0" applyNumberFormat="1" applyFont="1" applyFill="1" applyBorder="1" applyAlignment="1">
      <alignment horizontal="center" vertical="center" wrapText="1"/>
    </xf>
    <xf numFmtId="10" fontId="2" fillId="0" borderId="87" xfId="0" applyNumberFormat="1" applyFont="1" applyFill="1" applyBorder="1" applyAlignment="1">
      <alignment horizontal="center" vertical="center" wrapText="1"/>
    </xf>
    <xf numFmtId="171" fontId="20" fillId="0" borderId="80" xfId="0" applyNumberFormat="1" applyFont="1" applyFill="1" applyBorder="1" applyAlignment="1"/>
    <xf numFmtId="44" fontId="2" fillId="0" borderId="63" xfId="3" applyFont="1" applyFill="1" applyBorder="1" applyAlignment="1">
      <alignment horizontal="center" vertical="center" wrapText="1"/>
    </xf>
    <xf numFmtId="44" fontId="1" fillId="0" borderId="0" xfId="0" applyNumberFormat="1" applyFont="1" applyFill="1"/>
    <xf numFmtId="44" fontId="2" fillId="0" borderId="0" xfId="0" applyNumberFormat="1" applyFont="1" applyFill="1"/>
    <xf numFmtId="44" fontId="2" fillId="0" borderId="92" xfId="3" applyNumberFormat="1" applyFont="1" applyFill="1" applyBorder="1" applyAlignment="1">
      <alignment horizontal="justify" vertical="center" wrapText="1"/>
    </xf>
    <xf numFmtId="44" fontId="2" fillId="0" borderId="16" xfId="3" applyFont="1" applyFill="1" applyBorder="1" applyAlignment="1">
      <alignment horizontal="justify" vertical="center" wrapText="1"/>
    </xf>
    <xf numFmtId="44" fontId="2" fillId="0" borderId="16" xfId="3" applyNumberFormat="1" applyFont="1" applyFill="1" applyBorder="1" applyAlignment="1">
      <alignment horizontal="justify" vertical="center" wrapText="1"/>
    </xf>
    <xf numFmtId="49" fontId="2" fillId="0" borderId="92" xfId="0" applyNumberFormat="1" applyFont="1" applyFill="1" applyBorder="1" applyAlignment="1">
      <alignment horizontal="center" vertical="center" wrapText="1"/>
    </xf>
    <xf numFmtId="10" fontId="2" fillId="0" borderId="92" xfId="4" applyNumberFormat="1" applyFont="1" applyFill="1" applyBorder="1" applyAlignment="1">
      <alignment horizontal="center" vertical="center" wrapText="1"/>
    </xf>
    <xf numFmtId="0" fontId="2" fillId="0" borderId="87" xfId="0" applyFont="1" applyFill="1" applyBorder="1" applyAlignment="1">
      <alignment horizontal="center" vertical="center" wrapText="1"/>
    </xf>
    <xf numFmtId="10" fontId="2" fillId="0" borderId="92" xfId="0" applyNumberFormat="1" applyFont="1" applyFill="1" applyBorder="1" applyAlignment="1">
      <alignment horizontal="center" vertical="center" wrapText="1"/>
    </xf>
    <xf numFmtId="3" fontId="2" fillId="0" borderId="92" xfId="0" applyNumberFormat="1" applyFont="1" applyFill="1" applyBorder="1" applyAlignment="1">
      <alignment horizontal="center" vertical="center" wrapText="1"/>
    </xf>
    <xf numFmtId="166" fontId="2" fillId="0" borderId="92" xfId="0" applyNumberFormat="1" applyFont="1" applyFill="1" applyBorder="1" applyAlignment="1">
      <alignment horizontal="center" vertical="center" wrapText="1"/>
    </xf>
    <xf numFmtId="0" fontId="2" fillId="0" borderId="92" xfId="0" applyNumberFormat="1" applyFont="1" applyFill="1" applyBorder="1" applyAlignment="1">
      <alignment horizontal="center" vertical="center" wrapText="1"/>
    </xf>
    <xf numFmtId="49" fontId="2" fillId="0" borderId="35" xfId="0" applyNumberFormat="1" applyFont="1" applyFill="1" applyBorder="1" applyAlignment="1">
      <alignment horizontal="center" vertical="center" wrapText="1"/>
    </xf>
    <xf numFmtId="0" fontId="6" fillId="0" borderId="29" xfId="0" applyFont="1" applyFill="1" applyBorder="1" applyAlignment="1">
      <alignment horizontal="center"/>
    </xf>
    <xf numFmtId="49" fontId="2" fillId="0" borderId="63" xfId="0" applyNumberFormat="1" applyFont="1" applyFill="1" applyBorder="1" applyAlignment="1">
      <alignment horizontal="center" vertical="center"/>
    </xf>
    <xf numFmtId="44" fontId="2" fillId="0" borderId="63" xfId="3" applyFont="1" applyFill="1" applyBorder="1" applyAlignment="1" applyProtection="1">
      <alignment vertical="center" wrapText="1"/>
      <protection locked="0"/>
    </xf>
    <xf numFmtId="43" fontId="6" fillId="0" borderId="29" xfId="0" applyNumberFormat="1" applyFont="1" applyBorder="1"/>
    <xf numFmtId="4" fontId="6" fillId="0" borderId="29" xfId="0" applyNumberFormat="1" applyFont="1" applyBorder="1" applyAlignment="1">
      <alignment horizontal="right"/>
    </xf>
    <xf numFmtId="0" fontId="2" fillId="0" borderId="63" xfId="0" applyNumberFormat="1" applyFont="1" applyFill="1" applyBorder="1" applyAlignment="1">
      <alignment horizontal="center" vertical="center"/>
    </xf>
    <xf numFmtId="0" fontId="6" fillId="0" borderId="29" xfId="0" applyNumberFormat="1" applyFont="1" applyBorder="1" applyAlignment="1">
      <alignment horizontal="center"/>
    </xf>
    <xf numFmtId="0" fontId="2" fillId="0" borderId="0" xfId="0" applyFont="1" applyAlignment="1">
      <alignment vertical="center"/>
    </xf>
    <xf numFmtId="0" fontId="23" fillId="0" borderId="63" xfId="0" applyFont="1" applyFill="1" applyBorder="1" applyAlignment="1">
      <alignment horizontal="center" vertical="center"/>
    </xf>
    <xf numFmtId="0" fontId="23" fillId="0" borderId="87" xfId="0" applyFont="1" applyFill="1" applyBorder="1" applyAlignment="1">
      <alignment horizontal="center" vertical="center"/>
    </xf>
    <xf numFmtId="3" fontId="2" fillId="0" borderId="1" xfId="0" applyNumberFormat="1" applyFont="1" applyFill="1" applyBorder="1" applyAlignment="1">
      <alignment horizontal="center" vertical="center" wrapText="1"/>
    </xf>
    <xf numFmtId="0" fontId="20" fillId="0" borderId="2" xfId="0" applyFont="1" applyFill="1" applyBorder="1" applyAlignment="1">
      <alignment vertical="center" wrapText="1"/>
    </xf>
    <xf numFmtId="0" fontId="2" fillId="0" borderId="64" xfId="0" applyFont="1" applyBorder="1" applyAlignment="1">
      <alignment horizontal="center" vertical="center"/>
    </xf>
    <xf numFmtId="44" fontId="2" fillId="0" borderId="63" xfId="3" applyFont="1" applyFill="1" applyBorder="1"/>
    <xf numFmtId="44" fontId="2" fillId="0" borderId="63" xfId="3" applyFont="1" applyBorder="1"/>
    <xf numFmtId="44" fontId="2" fillId="0" borderId="27" xfId="3" applyFont="1" applyBorder="1" applyAlignment="1">
      <alignment vertical="center"/>
    </xf>
    <xf numFmtId="44" fontId="2" fillId="0" borderId="63" xfId="3" applyFont="1" applyBorder="1" applyAlignment="1">
      <alignment vertical="center"/>
    </xf>
    <xf numFmtId="0" fontId="3" fillId="0" borderId="84" xfId="0" applyFont="1" applyFill="1" applyBorder="1" applyAlignment="1">
      <alignment horizontal="center" vertical="center"/>
    </xf>
    <xf numFmtId="0" fontId="2" fillId="0" borderId="86" xfId="0" applyFont="1" applyBorder="1" applyAlignment="1">
      <alignment horizontal="center" vertical="center"/>
    </xf>
    <xf numFmtId="0" fontId="2" fillId="0" borderId="84" xfId="0" applyFont="1" applyBorder="1" applyAlignment="1">
      <alignment horizontal="center" vertical="center"/>
    </xf>
    <xf numFmtId="49" fontId="2" fillId="0" borderId="84" xfId="0" applyNumberFormat="1" applyFont="1" applyBorder="1" applyAlignment="1">
      <alignment horizontal="center" vertical="center"/>
    </xf>
    <xf numFmtId="0" fontId="2" fillId="0" borderId="84" xfId="0" applyFont="1" applyFill="1" applyBorder="1" applyAlignment="1"/>
    <xf numFmtId="10" fontId="2" fillId="0" borderId="84" xfId="4" applyNumberFormat="1" applyFont="1" applyBorder="1" applyAlignment="1">
      <alignment horizontal="center"/>
    </xf>
    <xf numFmtId="44" fontId="2" fillId="0" borderId="84" xfId="3" applyFont="1" applyFill="1" applyBorder="1"/>
    <xf numFmtId="41" fontId="2" fillId="0" borderId="84" xfId="3" applyNumberFormat="1" applyFont="1" applyFill="1" applyBorder="1"/>
    <xf numFmtId="44" fontId="2" fillId="0" borderId="84" xfId="3" applyFont="1" applyFill="1" applyBorder="1" applyAlignment="1">
      <alignment vertical="center"/>
    </xf>
    <xf numFmtId="4" fontId="2" fillId="0" borderId="84" xfId="0" applyNumberFormat="1" applyFont="1" applyBorder="1" applyAlignment="1">
      <alignment horizontal="right" vertical="center"/>
    </xf>
    <xf numFmtId="10" fontId="2" fillId="0" borderId="84" xfId="0" applyNumberFormat="1" applyFont="1" applyBorder="1" applyAlignment="1">
      <alignment horizontal="center" vertical="center"/>
    </xf>
    <xf numFmtId="0" fontId="2" fillId="0" borderId="84" xfId="0" applyNumberFormat="1" applyFont="1" applyBorder="1" applyAlignment="1">
      <alignment horizontal="center" vertical="center"/>
    </xf>
    <xf numFmtId="0" fontId="2" fillId="0" borderId="62" xfId="0" applyFont="1" applyFill="1" applyBorder="1" applyAlignment="1">
      <alignment horizontal="right" vertical="center"/>
    </xf>
    <xf numFmtId="0" fontId="2" fillId="0" borderId="84" xfId="0" applyFont="1" applyFill="1" applyBorder="1" applyAlignment="1">
      <alignment horizontal="right" vertical="center"/>
    </xf>
    <xf numFmtId="0" fontId="8" fillId="0" borderId="6" xfId="0" applyFont="1" applyBorder="1" applyAlignment="1">
      <alignment horizontal="center" vertical="center" wrapText="1"/>
    </xf>
    <xf numFmtId="0" fontId="8" fillId="0" borderId="75" xfId="0" applyFont="1" applyBorder="1" applyAlignment="1">
      <alignment horizontal="center" vertical="center" wrapText="1"/>
    </xf>
    <xf numFmtId="44" fontId="2" fillId="0" borderId="84" xfId="3" applyFont="1" applyBorder="1"/>
    <xf numFmtId="44" fontId="8" fillId="0" borderId="84" xfId="3" applyNumberFormat="1" applyFont="1" applyFill="1" applyBorder="1" applyAlignment="1">
      <alignment vertical="center"/>
    </xf>
    <xf numFmtId="0" fontId="18" fillId="0" borderId="80" xfId="0" applyFont="1" applyBorder="1" applyAlignment="1">
      <alignment vertical="center"/>
    </xf>
    <xf numFmtId="0" fontId="18" fillId="0" borderId="87" xfId="0" applyFont="1" applyBorder="1" applyAlignment="1">
      <alignment vertical="center"/>
    </xf>
    <xf numFmtId="0" fontId="18" fillId="0" borderId="91" xfId="5" applyFont="1" applyFill="1" applyBorder="1" applyAlignment="1">
      <alignment horizontal="center" vertical="center"/>
    </xf>
    <xf numFmtId="0" fontId="8" fillId="0" borderId="6" xfId="0" applyFont="1" applyBorder="1" applyAlignment="1">
      <alignment horizontal="center" vertical="center" wrapText="1"/>
    </xf>
    <xf numFmtId="44" fontId="2" fillId="0" borderId="63" xfId="0" applyNumberFormat="1" applyFont="1" applyBorder="1" applyAlignment="1">
      <alignment vertical="center"/>
    </xf>
    <xf numFmtId="44" fontId="2" fillId="0" borderId="63" xfId="3" applyNumberFormat="1" applyFont="1" applyBorder="1" applyAlignment="1">
      <alignment vertical="center"/>
    </xf>
    <xf numFmtId="0" fontId="18" fillId="0" borderId="87" xfId="5" applyFont="1" applyFill="1" applyBorder="1" applyAlignment="1">
      <alignment horizontal="left" vertical="center" wrapText="1"/>
    </xf>
    <xf numFmtId="0" fontId="18" fillId="0" borderId="63" xfId="0" applyFont="1" applyFill="1" applyBorder="1" applyAlignment="1">
      <alignment horizontal="left" vertical="center" wrapText="1"/>
    </xf>
    <xf numFmtId="4" fontId="2" fillId="0" borderId="40" xfId="0" applyNumberFormat="1" applyFont="1" applyFill="1" applyBorder="1" applyAlignment="1">
      <alignment horizontal="center" vertical="center" wrapText="1"/>
    </xf>
    <xf numFmtId="4" fontId="2" fillId="0" borderId="15" xfId="0" applyNumberFormat="1" applyFont="1" applyFill="1" applyBorder="1" applyAlignment="1">
      <alignment horizontal="center" vertical="center" wrapText="1"/>
    </xf>
    <xf numFmtId="4" fontId="2" fillId="0" borderId="27" xfId="0" applyNumberFormat="1" applyFont="1" applyFill="1" applyBorder="1" applyAlignment="1">
      <alignment horizontal="center" vertical="center" wrapText="1"/>
    </xf>
    <xf numFmtId="44" fontId="2" fillId="0" borderId="84" xfId="3" applyFont="1" applyFill="1" applyBorder="1" applyAlignment="1">
      <alignment horizontal="center" vertical="center" wrapText="1"/>
    </xf>
    <xf numFmtId="0" fontId="2" fillId="0" borderId="84" xfId="3" applyNumberFormat="1" applyFont="1" applyFill="1" applyBorder="1" applyAlignment="1">
      <alignment horizontal="center" vertical="center" wrapText="1"/>
    </xf>
    <xf numFmtId="0" fontId="2" fillId="0" borderId="63" xfId="3" applyNumberFormat="1" applyFont="1" applyFill="1" applyBorder="1" applyAlignment="1">
      <alignment horizontal="center" vertical="center" wrapText="1"/>
    </xf>
    <xf numFmtId="0" fontId="2" fillId="0" borderId="87" xfId="3" applyNumberFormat="1" applyFont="1" applyFill="1" applyBorder="1" applyAlignment="1">
      <alignment horizontal="center" vertical="center" wrapText="1"/>
    </xf>
    <xf numFmtId="44" fontId="2" fillId="0" borderId="87" xfId="3" applyFont="1" applyFill="1" applyBorder="1" applyAlignment="1">
      <alignment horizontal="center" vertical="center" wrapText="1"/>
    </xf>
    <xf numFmtId="0" fontId="19" fillId="0" borderId="44"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10" fontId="2" fillId="0" borderId="16" xfId="4" applyNumberFormat="1" applyFont="1" applyFill="1" applyBorder="1" applyAlignment="1">
      <alignment horizontal="center" vertical="center" wrapText="1"/>
    </xf>
    <xf numFmtId="4" fontId="2" fillId="0" borderId="84" xfId="0" applyNumberFormat="1" applyFont="1" applyFill="1" applyBorder="1" applyAlignment="1">
      <alignment horizontal="center" vertical="center" wrapText="1"/>
    </xf>
    <xf numFmtId="10" fontId="2" fillId="0" borderId="16" xfId="0" applyNumberFormat="1"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166" fontId="2" fillId="0" borderId="16"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44" fontId="2" fillId="0" borderId="92" xfId="3" applyFont="1" applyFill="1" applyBorder="1" applyAlignment="1">
      <alignment horizontal="justify" vertical="center" wrapText="1"/>
    </xf>
    <xf numFmtId="4" fontId="2" fillId="0" borderId="87" xfId="0" applyNumberFormat="1" applyFont="1" applyFill="1" applyBorder="1" applyAlignment="1">
      <alignment horizontal="center" vertical="center" wrapText="1"/>
    </xf>
    <xf numFmtId="44" fontId="2" fillId="0" borderId="63" xfId="3" applyNumberFormat="1" applyFont="1" applyFill="1" applyBorder="1" applyAlignment="1">
      <alignment vertical="center"/>
    </xf>
    <xf numFmtId="0" fontId="24" fillId="0" borderId="0" xfId="0" applyFont="1"/>
    <xf numFmtId="0" fontId="3" fillId="0" borderId="0" xfId="0" applyFont="1" applyBorder="1" applyAlignment="1">
      <alignment horizontal="left"/>
    </xf>
    <xf numFmtId="43" fontId="2" fillId="0" borderId="0" xfId="2" applyFont="1"/>
    <xf numFmtId="44" fontId="2" fillId="0" borderId="0" xfId="3" applyFont="1" applyFill="1" applyBorder="1" applyAlignment="1">
      <alignment horizontal="justify" vertical="center" wrapText="1"/>
    </xf>
    <xf numFmtId="0" fontId="25" fillId="0" borderId="0" xfId="0" applyFont="1"/>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27" xfId="0" applyFont="1" applyFill="1" applyBorder="1" applyAlignment="1">
      <alignment horizontal="left" vertical="center"/>
    </xf>
    <xf numFmtId="0" fontId="19" fillId="0" borderId="45" xfId="0" applyNumberFormat="1" applyFont="1" applyFill="1" applyBorder="1" applyAlignment="1">
      <alignment horizontal="center" vertical="center" wrapText="1"/>
    </xf>
    <xf numFmtId="0" fontId="1" fillId="0" borderId="0" xfId="0" applyFont="1" applyFill="1" applyBorder="1" applyAlignment="1">
      <alignment vertical="center"/>
    </xf>
    <xf numFmtId="0" fontId="2" fillId="0" borderId="0" xfId="0" applyFont="1" applyFill="1" applyAlignment="1"/>
    <xf numFmtId="3" fontId="2" fillId="0" borderId="27" xfId="0" applyNumberFormat="1" applyFont="1" applyFill="1" applyBorder="1" applyAlignment="1">
      <alignment horizontal="center" vertical="center"/>
    </xf>
    <xf numFmtId="0" fontId="2" fillId="0" borderId="40" xfId="0" applyFont="1" applyFill="1" applyBorder="1" applyAlignment="1">
      <alignment horizontal="center" vertical="center"/>
    </xf>
    <xf numFmtId="3" fontId="2" fillId="0" borderId="63" xfId="0" applyNumberFormat="1" applyFont="1" applyFill="1" applyBorder="1" applyAlignment="1">
      <alignment horizontal="center" vertical="center"/>
    </xf>
    <xf numFmtId="0" fontId="2" fillId="0" borderId="2" xfId="0" applyFont="1" applyFill="1" applyBorder="1" applyAlignment="1">
      <alignment horizontal="center" vertical="center"/>
    </xf>
    <xf numFmtId="3" fontId="2" fillId="0" borderId="2" xfId="0" applyNumberFormat="1" applyFont="1" applyFill="1" applyBorder="1" applyAlignment="1">
      <alignment horizontal="center" vertical="center"/>
    </xf>
    <xf numFmtId="0" fontId="2" fillId="0" borderId="0" xfId="0" applyFont="1" applyFill="1" applyAlignment="1">
      <alignment vertical="center"/>
    </xf>
    <xf numFmtId="0" fontId="18" fillId="0" borderId="80" xfId="0" applyFont="1" applyFill="1" applyBorder="1" applyAlignment="1">
      <alignment vertical="center"/>
    </xf>
    <xf numFmtId="0" fontId="2" fillId="0" borderId="34" xfId="0" applyFont="1" applyFill="1" applyBorder="1" applyAlignment="1">
      <alignment horizontal="left" vertical="center"/>
    </xf>
    <xf numFmtId="43" fontId="2" fillId="0" borderId="0" xfId="2" applyFont="1" applyFill="1" applyAlignment="1">
      <alignment vertical="center"/>
    </xf>
    <xf numFmtId="0" fontId="13" fillId="0" borderId="0" xfId="0" applyFont="1" applyFill="1" applyAlignment="1">
      <alignment vertical="center"/>
    </xf>
    <xf numFmtId="0" fontId="2" fillId="0" borderId="42" xfId="0" applyFont="1" applyFill="1" applyBorder="1" applyAlignment="1">
      <alignment horizontal="center" vertical="center"/>
    </xf>
    <xf numFmtId="49" fontId="2" fillId="0" borderId="42" xfId="0" applyNumberFormat="1" applyFont="1" applyFill="1" applyBorder="1" applyAlignment="1">
      <alignment horizontal="center" vertical="center"/>
    </xf>
    <xf numFmtId="0" fontId="2" fillId="0" borderId="42" xfId="0" applyFont="1" applyFill="1" applyBorder="1" applyAlignment="1">
      <alignment horizontal="left" vertical="center"/>
    </xf>
    <xf numFmtId="10" fontId="2" fillId="0" borderId="42" xfId="0" applyNumberFormat="1" applyFont="1" applyFill="1" applyBorder="1" applyAlignment="1">
      <alignment horizontal="center" vertical="center"/>
    </xf>
    <xf numFmtId="44" fontId="2" fillId="0" borderId="47" xfId="3" applyNumberFormat="1" applyFont="1" applyFill="1" applyBorder="1" applyAlignment="1">
      <alignment vertical="center"/>
    </xf>
    <xf numFmtId="44" fontId="2" fillId="0" borderId="87" xfId="3" applyNumberFormat="1" applyFont="1" applyFill="1" applyBorder="1" applyAlignment="1">
      <alignment vertical="center"/>
    </xf>
    <xf numFmtId="0" fontId="2" fillId="0" borderId="42" xfId="0" applyNumberFormat="1" applyFont="1" applyFill="1" applyBorder="1" applyAlignment="1">
      <alignment horizontal="center" vertical="center"/>
    </xf>
    <xf numFmtId="43" fontId="3" fillId="0" borderId="0" xfId="2" applyFont="1" applyFill="1" applyAlignment="1">
      <alignment vertical="center"/>
    </xf>
    <xf numFmtId="0" fontId="12" fillId="0" borderId="0" xfId="0" applyFont="1" applyFill="1" applyAlignment="1">
      <alignment vertical="center"/>
    </xf>
    <xf numFmtId="44" fontId="26" fillId="0" borderId="0" xfId="0" applyNumberFormat="1" applyFont="1"/>
    <xf numFmtId="43" fontId="3" fillId="0" borderId="0" xfId="2" applyFont="1"/>
    <xf numFmtId="4" fontId="27" fillId="0" borderId="0" xfId="0" applyNumberFormat="1" applyFont="1"/>
    <xf numFmtId="0" fontId="2" fillId="0" borderId="23" xfId="0" applyFont="1" applyFill="1" applyBorder="1" applyAlignment="1">
      <alignment horizontal="left" vertical="center" wrapText="1"/>
    </xf>
    <xf numFmtId="0" fontId="2" fillId="0" borderId="31" xfId="0" applyFont="1" applyFill="1" applyBorder="1" applyAlignment="1">
      <alignment horizontal="center" vertical="center" wrapText="1"/>
    </xf>
    <xf numFmtId="49" fontId="2" fillId="0" borderId="31" xfId="0" applyNumberFormat="1" applyFont="1" applyFill="1" applyBorder="1" applyAlignment="1">
      <alignment horizontal="center" vertical="center" wrapText="1"/>
    </xf>
    <xf numFmtId="10" fontId="2" fillId="0" borderId="31" xfId="4" applyNumberFormat="1" applyFont="1" applyFill="1" applyBorder="1" applyAlignment="1">
      <alignment horizontal="center" vertical="center" wrapText="1"/>
    </xf>
    <xf numFmtId="44" fontId="2" fillId="0" borderId="31" xfId="3" applyNumberFormat="1" applyFont="1" applyFill="1" applyBorder="1" applyAlignment="1">
      <alignment horizontal="justify" vertical="center" wrapText="1"/>
    </xf>
    <xf numFmtId="4" fontId="2" fillId="0" borderId="63" xfId="0" applyNumberFormat="1" applyFont="1" applyFill="1" applyBorder="1" applyAlignment="1">
      <alignment horizontal="center" vertical="center" wrapText="1"/>
    </xf>
    <xf numFmtId="10" fontId="2" fillId="0" borderId="31" xfId="0" applyNumberFormat="1" applyFont="1" applyFill="1" applyBorder="1" applyAlignment="1">
      <alignment horizontal="center" vertical="center" wrapText="1"/>
    </xf>
    <xf numFmtId="3" fontId="2" fillId="0" borderId="31" xfId="0" applyNumberFormat="1" applyFont="1" applyFill="1" applyBorder="1" applyAlignment="1">
      <alignment horizontal="center" vertical="center" wrapText="1"/>
    </xf>
    <xf numFmtId="166" fontId="2" fillId="0" borderId="31"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2" fillId="0" borderId="27" xfId="0" applyFont="1" applyFill="1" applyBorder="1" applyAlignment="1">
      <alignment horizontal="left" vertical="center" wrapText="1"/>
    </xf>
    <xf numFmtId="49" fontId="2" fillId="0" borderId="88" xfId="0" applyNumberFormat="1" applyFont="1" applyFill="1" applyBorder="1" applyAlignment="1">
      <alignment horizontal="center" vertical="center" wrapText="1"/>
    </xf>
    <xf numFmtId="0" fontId="20" fillId="0" borderId="87" xfId="0" applyFont="1" applyFill="1" applyBorder="1" applyAlignment="1">
      <alignment vertical="center" wrapText="1"/>
    </xf>
    <xf numFmtId="0" fontId="2" fillId="0" borderId="88" xfId="0" applyFont="1" applyFill="1" applyBorder="1" applyAlignment="1">
      <alignment horizontal="center" vertical="center" wrapText="1"/>
    </xf>
    <xf numFmtId="0" fontId="22" fillId="0" borderId="91" xfId="5" applyFont="1" applyFill="1" applyBorder="1" applyAlignment="1">
      <alignment horizontal="center" vertical="center"/>
    </xf>
    <xf numFmtId="3" fontId="2" fillId="0" borderId="87"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xf>
    <xf numFmtId="10" fontId="2" fillId="0" borderId="87" xfId="4" applyNumberFormat="1" applyFont="1" applyFill="1" applyBorder="1" applyAlignment="1">
      <alignment horizontal="center" vertical="center"/>
    </xf>
    <xf numFmtId="49" fontId="2" fillId="0" borderId="55" xfId="0" applyNumberFormat="1" applyFont="1" applyFill="1" applyBorder="1" applyAlignment="1">
      <alignment horizontal="center" vertical="center" wrapText="1"/>
    </xf>
    <xf numFmtId="0" fontId="2" fillId="0" borderId="55" xfId="0" applyFont="1" applyFill="1" applyBorder="1" applyAlignment="1">
      <alignment horizontal="center" vertical="center"/>
    </xf>
    <xf numFmtId="0" fontId="20" fillId="0" borderId="55" xfId="0" applyFont="1" applyFill="1" applyBorder="1" applyAlignment="1">
      <alignment vertical="center" wrapText="1"/>
    </xf>
    <xf numFmtId="44" fontId="2" fillId="0" borderId="55" xfId="3" applyNumberFormat="1" applyFont="1" applyFill="1" applyBorder="1" applyAlignment="1">
      <alignment horizontal="justify" vertical="center" wrapText="1"/>
    </xf>
    <xf numFmtId="0" fontId="2" fillId="0" borderId="55" xfId="0" applyFont="1" applyFill="1" applyBorder="1" applyAlignment="1">
      <alignment horizontal="center" vertical="center" wrapText="1"/>
    </xf>
    <xf numFmtId="3" fontId="2" fillId="0" borderId="55" xfId="0" applyNumberFormat="1" applyFont="1" applyFill="1" applyBorder="1" applyAlignment="1">
      <alignment horizontal="center" vertical="center"/>
    </xf>
    <xf numFmtId="10" fontId="2" fillId="0" borderId="55" xfId="0" applyNumberFormat="1" applyFont="1" applyFill="1" applyBorder="1" applyAlignment="1">
      <alignment horizontal="center" vertical="center" wrapText="1"/>
    </xf>
    <xf numFmtId="41" fontId="2" fillId="0" borderId="55" xfId="0" applyNumberFormat="1" applyFont="1" applyFill="1" applyBorder="1" applyAlignment="1">
      <alignment horizontal="center" vertical="center" wrapText="1"/>
    </xf>
    <xf numFmtId="0" fontId="20" fillId="0" borderId="84" xfId="0" applyFont="1" applyFill="1" applyBorder="1" applyAlignment="1">
      <alignment horizontal="center" vertical="center" wrapText="1"/>
    </xf>
    <xf numFmtId="0" fontId="2" fillId="0" borderId="40" xfId="0" applyFont="1" applyFill="1" applyBorder="1" applyAlignment="1">
      <alignment horizontal="left" vertical="center" wrapText="1"/>
    </xf>
    <xf numFmtId="0" fontId="2" fillId="0" borderId="31" xfId="0" applyFont="1" applyFill="1" applyBorder="1" applyAlignment="1">
      <alignment horizontal="left" vertical="center" wrapText="1"/>
    </xf>
    <xf numFmtId="43" fontId="13" fillId="0" borderId="0" xfId="2" applyFont="1"/>
    <xf numFmtId="0" fontId="18" fillId="0" borderId="87" xfId="0" applyFont="1" applyFill="1" applyBorder="1" applyAlignment="1">
      <alignment horizontal="left" vertical="center" wrapText="1"/>
    </xf>
    <xf numFmtId="172" fontId="2" fillId="0" borderId="87" xfId="0" applyNumberFormat="1" applyFont="1" applyFill="1" applyBorder="1" applyAlignment="1">
      <alignment horizontal="center" vertical="center" wrapText="1"/>
    </xf>
    <xf numFmtId="41" fontId="2" fillId="0" borderId="87" xfId="0" applyNumberFormat="1" applyFont="1" applyFill="1" applyBorder="1" applyAlignment="1">
      <alignment horizontal="center" vertical="center" wrapText="1"/>
    </xf>
    <xf numFmtId="10" fontId="2" fillId="0" borderId="4" xfId="0" applyNumberFormat="1" applyFont="1" applyBorder="1"/>
    <xf numFmtId="0" fontId="6" fillId="0" borderId="84" xfId="0" applyFont="1" applyFill="1" applyBorder="1" applyAlignment="1">
      <alignment horizontal="center" vertical="center"/>
    </xf>
    <xf numFmtId="49" fontId="6" fillId="0" borderId="84" xfId="0" applyNumberFormat="1" applyFont="1" applyFill="1" applyBorder="1" applyAlignment="1">
      <alignment horizontal="center" vertical="center"/>
    </xf>
    <xf numFmtId="10" fontId="6" fillId="0" borderId="84" xfId="4" applyNumberFormat="1" applyFont="1" applyBorder="1" applyAlignment="1">
      <alignment horizontal="center" vertical="center"/>
    </xf>
    <xf numFmtId="44" fontId="6" fillId="0" borderId="84" xfId="3" applyFont="1" applyBorder="1" applyAlignment="1">
      <alignment vertical="center"/>
    </xf>
    <xf numFmtId="0" fontId="6" fillId="0" borderId="84" xfId="0" applyFont="1" applyBorder="1" applyAlignment="1">
      <alignment horizontal="center" vertical="center"/>
    </xf>
    <xf numFmtId="2" fontId="6" fillId="0" borderId="84" xfId="0" applyNumberFormat="1" applyFont="1" applyBorder="1" applyAlignment="1">
      <alignment horizontal="center" vertical="center"/>
    </xf>
    <xf numFmtId="10" fontId="6" fillId="0" borderId="84" xfId="0" applyNumberFormat="1" applyFont="1" applyBorder="1" applyAlignment="1">
      <alignment horizontal="center" vertical="center"/>
    </xf>
    <xf numFmtId="10" fontId="1" fillId="0" borderId="84" xfId="0" applyNumberFormat="1" applyFont="1" applyBorder="1" applyAlignment="1">
      <alignment horizontal="center" vertical="center"/>
    </xf>
    <xf numFmtId="0" fontId="1" fillId="0" borderId="84" xfId="0" applyNumberFormat="1" applyFont="1" applyBorder="1" applyAlignment="1">
      <alignment horizontal="center" vertical="center"/>
    </xf>
    <xf numFmtId="44" fontId="6" fillId="0" borderId="7" xfId="3" applyFont="1" applyFill="1" applyBorder="1"/>
    <xf numFmtId="44" fontId="6" fillId="0" borderId="27" xfId="3" applyNumberFormat="1" applyFont="1" applyFill="1" applyBorder="1" applyAlignment="1">
      <alignment vertical="center"/>
    </xf>
    <xf numFmtId="44" fontId="6" fillId="0" borderId="0" xfId="0" applyNumberFormat="1" applyFont="1" applyAlignment="1">
      <alignment horizontal="right" vertical="center"/>
    </xf>
    <xf numFmtId="44" fontId="6" fillId="0" borderId="27" xfId="3" applyNumberFormat="1" applyFont="1" applyFill="1" applyBorder="1" applyAlignment="1">
      <alignment horizontal="right" vertical="center"/>
    </xf>
    <xf numFmtId="8" fontId="6" fillId="0" borderId="42" xfId="3" applyNumberFormat="1" applyFont="1" applyFill="1" applyBorder="1" applyAlignment="1">
      <alignment vertical="center"/>
    </xf>
    <xf numFmtId="173" fontId="3" fillId="0" borderId="0" xfId="0" applyNumberFormat="1" applyFont="1"/>
    <xf numFmtId="0" fontId="2" fillId="0" borderId="59"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92" xfId="0" applyFont="1" applyFill="1" applyBorder="1" applyAlignment="1">
      <alignment horizontal="left" vertical="center" wrapText="1"/>
    </xf>
    <xf numFmtId="0" fontId="6" fillId="0" borderId="27" xfId="2" applyNumberFormat="1" applyFont="1" applyBorder="1" applyAlignment="1">
      <alignment horizontal="center" vertical="center"/>
    </xf>
    <xf numFmtId="0" fontId="6" fillId="0" borderId="42" xfId="0" applyNumberFormat="1" applyFont="1" applyBorder="1" applyAlignment="1">
      <alignment horizontal="center" vertical="center"/>
    </xf>
    <xf numFmtId="44" fontId="8" fillId="6" borderId="0" xfId="0" applyNumberFormat="1" applyFont="1" applyFill="1" applyBorder="1"/>
    <xf numFmtId="0" fontId="2" fillId="0" borderId="63" xfId="0" applyFont="1" applyFill="1" applyBorder="1" applyAlignment="1">
      <alignment horizontal="left" vertical="center" wrapText="1"/>
    </xf>
    <xf numFmtId="43" fontId="1" fillId="0" borderId="0" xfId="0" applyNumberFormat="1" applyFont="1"/>
    <xf numFmtId="0" fontId="2" fillId="0" borderId="85" xfId="0" applyFont="1" applyFill="1" applyBorder="1" applyAlignment="1">
      <alignment horizontal="left" vertical="center" wrapText="1"/>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left" vertical="center" wrapText="1"/>
    </xf>
    <xf numFmtId="44" fontId="2" fillId="0" borderId="2" xfId="3" applyFont="1" applyFill="1" applyBorder="1" applyAlignment="1" applyProtection="1">
      <alignment vertical="center" wrapText="1"/>
      <protection locked="0"/>
    </xf>
    <xf numFmtId="44" fontId="2" fillId="0" borderId="2" xfId="3" applyFont="1" applyFill="1" applyBorder="1" applyAlignment="1">
      <alignment vertical="center"/>
    </xf>
    <xf numFmtId="0" fontId="22" fillId="0" borderId="2" xfId="0" applyFont="1" applyFill="1" applyBorder="1" applyAlignment="1">
      <alignment horizontal="center" vertical="center"/>
    </xf>
    <xf numFmtId="168" fontId="2" fillId="0" borderId="2"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168" fontId="2" fillId="0" borderId="63" xfId="0" applyNumberFormat="1" applyFont="1" applyFill="1" applyBorder="1" applyAlignment="1">
      <alignment horizontal="center" vertical="center"/>
    </xf>
    <xf numFmtId="44" fontId="2" fillId="0" borderId="0" xfId="3" applyNumberFormat="1" applyFont="1" applyFill="1" applyBorder="1" applyAlignment="1">
      <alignment horizontal="justify" vertical="center" wrapText="1"/>
    </xf>
    <xf numFmtId="49" fontId="2" fillId="0" borderId="59" xfId="0" applyNumberFormat="1" applyFont="1" applyFill="1" applyBorder="1" applyAlignment="1">
      <alignment horizontal="center" vertical="center" wrapText="1"/>
    </xf>
    <xf numFmtId="10" fontId="2" fillId="0" borderId="84" xfId="4" applyNumberFormat="1" applyFont="1" applyFill="1" applyBorder="1" applyAlignment="1">
      <alignment horizontal="center" vertical="center" wrapText="1"/>
    </xf>
    <xf numFmtId="10" fontId="2" fillId="0" borderId="84"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18" fillId="0" borderId="2" xfId="0" applyFont="1" applyFill="1" applyBorder="1" applyAlignment="1">
      <alignment vertical="center" wrapText="1"/>
    </xf>
    <xf numFmtId="0" fontId="18" fillId="0" borderId="2" xfId="0" applyFont="1" applyFill="1" applyBorder="1" applyAlignment="1">
      <alignment horizontal="center" vertical="center" wrapText="1"/>
    </xf>
    <xf numFmtId="169" fontId="18" fillId="0" borderId="2" xfId="0" applyNumberFormat="1" applyFont="1" applyFill="1" applyBorder="1" applyAlignment="1">
      <alignment horizontal="justify" vertical="center" wrapText="1"/>
    </xf>
    <xf numFmtId="10" fontId="2" fillId="0" borderId="2" xfId="4" applyNumberFormat="1" applyFont="1" applyFill="1" applyBorder="1" applyAlignment="1">
      <alignment horizontal="center" vertical="center" wrapText="1"/>
    </xf>
    <xf numFmtId="44" fontId="2" fillId="0" borderId="1" xfId="3" applyFont="1" applyFill="1" applyBorder="1" applyAlignment="1">
      <alignment horizontal="justify" vertical="center" wrapText="1"/>
    </xf>
    <xf numFmtId="44" fontId="2" fillId="0" borderId="2" xfId="3" applyFont="1" applyFill="1" applyBorder="1" applyAlignment="1">
      <alignment horizontal="justify" vertical="center" wrapText="1"/>
    </xf>
    <xf numFmtId="0" fontId="2" fillId="0" borderId="2" xfId="0" applyFont="1" applyFill="1" applyBorder="1"/>
    <xf numFmtId="0" fontId="18" fillId="0" borderId="63" xfId="0" applyFont="1" applyFill="1" applyBorder="1" applyAlignment="1">
      <alignment vertical="center" wrapText="1"/>
    </xf>
    <xf numFmtId="169" fontId="18" fillId="0" borderId="63" xfId="0" applyNumberFormat="1" applyFont="1" applyFill="1" applyBorder="1" applyAlignment="1">
      <alignment horizontal="justify" vertical="center" wrapText="1"/>
    </xf>
    <xf numFmtId="0" fontId="2" fillId="0" borderId="63" xfId="0" applyFont="1" applyFill="1" applyBorder="1"/>
    <xf numFmtId="0" fontId="23" fillId="0" borderId="80" xfId="0" applyFont="1" applyFill="1" applyBorder="1" applyAlignment="1">
      <alignment horizontal="center" vertical="center"/>
    </xf>
    <xf numFmtId="0" fontId="23" fillId="0" borderId="96" xfId="0" applyFont="1" applyFill="1" applyBorder="1" applyAlignment="1">
      <alignment horizontal="center" vertical="center"/>
    </xf>
    <xf numFmtId="0" fontId="2" fillId="0" borderId="59" xfId="0" applyFont="1" applyFill="1" applyBorder="1" applyAlignment="1">
      <alignment horizontal="left" vertical="center" wrapText="1"/>
    </xf>
    <xf numFmtId="0" fontId="7" fillId="0" borderId="19" xfId="0" applyFont="1" applyBorder="1" applyAlignment="1">
      <alignment horizontal="center"/>
    </xf>
    <xf numFmtId="0" fontId="7" fillId="0" borderId="0" xfId="0" applyFont="1" applyAlignment="1">
      <alignment horizontal="center"/>
    </xf>
    <xf numFmtId="0" fontId="8" fillId="0" borderId="6" xfId="0" applyFont="1" applyBorder="1" applyAlignment="1">
      <alignment horizontal="center" vertical="center" wrapText="1"/>
    </xf>
    <xf numFmtId="0" fontId="3" fillId="0" borderId="0" xfId="0" applyFont="1" applyBorder="1" applyAlignment="1">
      <alignment horizontal="center"/>
    </xf>
    <xf numFmtId="0" fontId="8" fillId="0" borderId="18"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0" xfId="0" applyFont="1" applyBorder="1" applyAlignment="1">
      <alignment horizontal="center" vertical="center" wrapText="1"/>
    </xf>
    <xf numFmtId="0" fontId="7" fillId="0" borderId="0" xfId="0" applyFont="1" applyBorder="1" applyAlignment="1">
      <alignment horizontal="center"/>
    </xf>
    <xf numFmtId="0" fontId="7" fillId="0" borderId="12" xfId="0" applyFont="1" applyBorder="1" applyAlignment="1">
      <alignment horizontal="center"/>
    </xf>
    <xf numFmtId="0" fontId="14" fillId="0" borderId="0" xfId="0" applyFont="1" applyBorder="1" applyAlignment="1">
      <alignment horizontal="center"/>
    </xf>
    <xf numFmtId="0" fontId="1" fillId="0" borderId="0" xfId="0" applyFont="1" applyBorder="1" applyAlignment="1">
      <alignment horizont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4" fillId="0" borderId="0" xfId="0" applyFont="1" applyBorder="1" applyAlignment="1">
      <alignment horizontal="center"/>
    </xf>
    <xf numFmtId="0" fontId="2" fillId="0" borderId="2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2" fillId="0" borderId="88" xfId="0" applyFont="1" applyFill="1" applyBorder="1" applyAlignment="1">
      <alignment horizontal="left" vertical="center" wrapText="1"/>
    </xf>
    <xf numFmtId="0" fontId="2" fillId="0" borderId="89" xfId="0" applyFont="1" applyFill="1" applyBorder="1" applyAlignment="1">
      <alignment horizontal="left" vertical="center" wrapText="1"/>
    </xf>
    <xf numFmtId="0" fontId="2" fillId="0" borderId="90"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8" fillId="0" borderId="32" xfId="0" applyFont="1" applyBorder="1" applyAlignment="1">
      <alignment horizontal="left" vertical="center"/>
    </xf>
    <xf numFmtId="0" fontId="8" fillId="0" borderId="26" xfId="0" applyFont="1" applyBorder="1" applyAlignment="1">
      <alignment horizontal="left" vertical="center"/>
    </xf>
    <xf numFmtId="0" fontId="8" fillId="0" borderId="33" xfId="0" applyFont="1" applyBorder="1" applyAlignment="1">
      <alignment horizontal="left" vertical="center"/>
    </xf>
    <xf numFmtId="0" fontId="8" fillId="0" borderId="32" xfId="0" applyFont="1" applyBorder="1" applyAlignment="1">
      <alignment horizontal="left" vertical="center" wrapText="1"/>
    </xf>
    <xf numFmtId="0" fontId="8" fillId="0" borderId="26" xfId="0" applyFont="1" applyBorder="1" applyAlignment="1">
      <alignment horizontal="left" vertical="center" wrapText="1"/>
    </xf>
    <xf numFmtId="0" fontId="8" fillId="0" borderId="33" xfId="0" applyFont="1" applyBorder="1" applyAlignment="1">
      <alignment horizontal="left"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7"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8" fillId="0" borderId="71"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3" xfId="0" applyFont="1" applyBorder="1" applyAlignment="1">
      <alignment horizontal="center" vertical="center" wrapText="1"/>
    </xf>
    <xf numFmtId="0" fontId="2" fillId="0" borderId="8" xfId="0" applyFont="1" applyBorder="1" applyAlignment="1">
      <alignment horizontal="center"/>
    </xf>
    <xf numFmtId="0" fontId="2" fillId="0" borderId="68"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2" fillId="0" borderId="70" xfId="0" applyFont="1" applyFill="1" applyBorder="1" applyAlignment="1">
      <alignment horizontal="left" vertical="center" wrapText="1"/>
    </xf>
    <xf numFmtId="0" fontId="8" fillId="0" borderId="65"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2" fillId="0" borderId="93" xfId="0" applyFont="1" applyFill="1" applyBorder="1" applyAlignment="1">
      <alignment horizontal="left" vertical="center" wrapText="1"/>
    </xf>
    <xf numFmtId="0" fontId="2" fillId="0" borderId="94" xfId="0" applyFont="1" applyFill="1" applyBorder="1" applyAlignment="1">
      <alignment horizontal="left" vertical="center" wrapText="1"/>
    </xf>
    <xf numFmtId="0" fontId="2" fillId="0" borderId="95" xfId="0" applyFont="1" applyFill="1" applyBorder="1" applyAlignment="1">
      <alignment horizontal="left" vertical="center" wrapText="1"/>
    </xf>
    <xf numFmtId="0" fontId="3" fillId="0" borderId="29" xfId="0" applyFont="1" applyBorder="1" applyAlignment="1">
      <alignment horizontal="left"/>
    </xf>
    <xf numFmtId="0" fontId="21" fillId="0" borderId="23" xfId="0" applyFont="1" applyFill="1" applyBorder="1" applyAlignment="1">
      <alignment horizontal="left" vertical="center" wrapText="1"/>
    </xf>
    <xf numFmtId="0" fontId="21" fillId="0" borderId="43" xfId="0" applyFont="1" applyFill="1" applyBorder="1" applyAlignment="1">
      <alignment horizontal="left" vertical="center" wrapText="1"/>
    </xf>
    <xf numFmtId="0" fontId="21" fillId="0" borderId="35" xfId="0" applyFont="1" applyFill="1" applyBorder="1" applyAlignment="1">
      <alignment horizontal="left" vertical="center" wrapText="1"/>
    </xf>
    <xf numFmtId="0" fontId="21" fillId="0" borderId="56" xfId="0" applyFont="1" applyFill="1" applyBorder="1" applyAlignment="1">
      <alignment horizontal="left" vertical="center" wrapText="1"/>
    </xf>
    <xf numFmtId="0" fontId="21" fillId="0" borderId="57" xfId="0" applyFont="1" applyFill="1" applyBorder="1" applyAlignment="1">
      <alignment horizontal="left" vertical="center" wrapText="1"/>
    </xf>
    <xf numFmtId="0" fontId="21" fillId="0" borderId="58" xfId="0" applyFont="1" applyFill="1" applyBorder="1" applyAlignment="1">
      <alignment horizontal="left" vertical="center" wrapText="1"/>
    </xf>
    <xf numFmtId="0" fontId="21" fillId="0" borderId="59" xfId="0" applyFont="1" applyFill="1" applyBorder="1" applyAlignment="1">
      <alignment horizontal="left" vertical="center" wrapText="1"/>
    </xf>
    <xf numFmtId="0" fontId="21" fillId="0" borderId="60" xfId="0" applyFont="1" applyFill="1" applyBorder="1" applyAlignment="1">
      <alignment horizontal="left" vertical="center" wrapText="1"/>
    </xf>
    <xf numFmtId="0" fontId="21" fillId="0" borderId="61"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 fillId="0" borderId="48" xfId="0" applyFont="1" applyFill="1" applyBorder="1" applyAlignment="1">
      <alignment horizontal="justify" vertical="center" wrapText="1"/>
    </xf>
    <xf numFmtId="0" fontId="2" fillId="0" borderId="49" xfId="0" applyFont="1" applyFill="1" applyBorder="1" applyAlignment="1">
      <alignment horizontal="justify" vertical="center" wrapText="1"/>
    </xf>
    <xf numFmtId="0" fontId="2" fillId="0" borderId="50" xfId="0" applyFont="1" applyFill="1" applyBorder="1" applyAlignment="1">
      <alignment horizontal="justify" vertical="center" wrapText="1"/>
    </xf>
    <xf numFmtId="0" fontId="8" fillId="0" borderId="37" xfId="0" applyFont="1" applyBorder="1" applyAlignment="1">
      <alignment horizontal="left" vertical="center"/>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2" fillId="0" borderId="51" xfId="0" applyFont="1" applyFill="1" applyBorder="1" applyAlignment="1">
      <alignment horizontal="justify" vertical="center" wrapText="1"/>
    </xf>
    <xf numFmtId="0" fontId="2" fillId="0" borderId="52" xfId="0" applyFont="1" applyFill="1" applyBorder="1" applyAlignment="1">
      <alignment horizontal="justify" vertical="center" wrapText="1"/>
    </xf>
    <xf numFmtId="0" fontId="2" fillId="0" borderId="53" xfId="0" applyFont="1" applyFill="1" applyBorder="1" applyAlignment="1">
      <alignment horizontal="justify" vertical="center" wrapText="1"/>
    </xf>
    <xf numFmtId="0" fontId="6" fillId="3" borderId="0" xfId="0" applyFont="1" applyFill="1" applyBorder="1" applyAlignment="1">
      <alignment horizontal="left" vertical="center" wrapText="1"/>
    </xf>
    <xf numFmtId="0" fontId="2" fillId="0" borderId="81" xfId="0" applyFont="1" applyFill="1" applyBorder="1" applyAlignment="1">
      <alignment horizontal="justify" vertical="center" wrapText="1"/>
    </xf>
    <xf numFmtId="0" fontId="2" fillId="0" borderId="82" xfId="0" applyFont="1" applyFill="1" applyBorder="1" applyAlignment="1">
      <alignment horizontal="justify" vertical="center" wrapText="1"/>
    </xf>
    <xf numFmtId="0" fontId="2" fillId="0" borderId="83" xfId="0" applyFont="1" applyFill="1" applyBorder="1" applyAlignment="1">
      <alignment horizontal="justify" vertical="center" wrapText="1"/>
    </xf>
    <xf numFmtId="0" fontId="2" fillId="0" borderId="27" xfId="0" applyFont="1" applyFill="1" applyBorder="1" applyAlignment="1">
      <alignment horizontal="left" vertical="center"/>
    </xf>
    <xf numFmtId="0" fontId="8" fillId="0" borderId="29" xfId="0" applyFont="1" applyBorder="1" applyAlignment="1">
      <alignment horizontal="left" vertical="center"/>
    </xf>
    <xf numFmtId="0" fontId="2" fillId="0" borderId="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7" fillId="0" borderId="21" xfId="0" applyFont="1" applyBorder="1" applyAlignment="1">
      <alignment horizontal="center"/>
    </xf>
    <xf numFmtId="0" fontId="3" fillId="0" borderId="29" xfId="0" applyFont="1" applyBorder="1" applyAlignment="1">
      <alignment horizontal="left" vertical="center"/>
    </xf>
    <xf numFmtId="0" fontId="2" fillId="0" borderId="88" xfId="5" applyFont="1" applyFill="1" applyBorder="1" applyAlignment="1">
      <alignment horizontal="left" vertical="center" wrapText="1"/>
    </xf>
    <xf numFmtId="0" fontId="2" fillId="0" borderId="89" xfId="5" applyFont="1" applyFill="1" applyBorder="1" applyAlignment="1">
      <alignment horizontal="left" vertical="center" wrapText="1"/>
    </xf>
    <xf numFmtId="0" fontId="2" fillId="0" borderId="90" xfId="5" applyFont="1" applyFill="1" applyBorder="1" applyAlignment="1">
      <alignment horizontal="left" vertical="center" wrapText="1"/>
    </xf>
    <xf numFmtId="0" fontId="8" fillId="0" borderId="0" xfId="0" applyFont="1" applyBorder="1" applyAlignment="1">
      <alignment horizontal="left" vertical="center"/>
    </xf>
    <xf numFmtId="0" fontId="6" fillId="0" borderId="0" xfId="0" applyFont="1" applyFill="1" applyBorder="1" applyAlignment="1">
      <alignment horizontal="left" vertical="center"/>
    </xf>
    <xf numFmtId="0" fontId="2" fillId="0" borderId="27" xfId="0" applyFont="1" applyBorder="1" applyAlignment="1">
      <alignment horizontal="left" vertical="center"/>
    </xf>
    <xf numFmtId="0" fontId="8" fillId="0" borderId="0" xfId="0" applyFont="1" applyBorder="1" applyAlignment="1">
      <alignment horizontal="left"/>
    </xf>
    <xf numFmtId="0" fontId="3" fillId="0" borderId="59"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2" fillId="0" borderId="63" xfId="0" applyFont="1" applyBorder="1" applyAlignment="1">
      <alignment horizontal="left" vertical="center"/>
    </xf>
    <xf numFmtId="0" fontId="6" fillId="0" borderId="63" xfId="0" applyFont="1" applyFill="1" applyBorder="1" applyAlignment="1">
      <alignment horizontal="left" vertical="center"/>
    </xf>
    <xf numFmtId="0" fontId="3" fillId="0" borderId="23" xfId="0" applyFont="1" applyFill="1" applyBorder="1" applyAlignment="1">
      <alignment horizontal="left" vertical="center"/>
    </xf>
    <xf numFmtId="0" fontId="3" fillId="0" borderId="43" xfId="0" applyFont="1" applyFill="1" applyBorder="1" applyAlignment="1">
      <alignment horizontal="left" vertical="center"/>
    </xf>
    <xf numFmtId="0" fontId="3" fillId="0" borderId="35" xfId="0" applyFont="1" applyFill="1" applyBorder="1" applyAlignment="1">
      <alignment horizontal="left" vertical="center"/>
    </xf>
    <xf numFmtId="0" fontId="6" fillId="0" borderId="0" xfId="0" applyFont="1" applyBorder="1" applyAlignment="1">
      <alignment horizontal="left" vertical="center"/>
    </xf>
    <xf numFmtId="0" fontId="6" fillId="0" borderId="59" xfId="0" applyFont="1" applyBorder="1" applyAlignment="1">
      <alignment horizontal="left" vertical="center" wrapText="1"/>
    </xf>
    <xf numFmtId="0" fontId="6" fillId="0" borderId="60" xfId="0" applyFont="1" applyBorder="1" applyAlignment="1">
      <alignment horizontal="left" vertical="center" wrapText="1"/>
    </xf>
    <xf numFmtId="0" fontId="6" fillId="0" borderId="61" xfId="0" applyFont="1" applyBorder="1" applyAlignment="1">
      <alignment horizontal="left" vertical="center" wrapText="1"/>
    </xf>
    <xf numFmtId="0" fontId="3" fillId="0" borderId="0" xfId="0" applyFont="1" applyBorder="1" applyAlignment="1">
      <alignment horizontal="center" wrapText="1"/>
    </xf>
    <xf numFmtId="0" fontId="6" fillId="0" borderId="42" xfId="0" applyFont="1" applyBorder="1" applyAlignment="1">
      <alignment horizontal="justify" vertical="center" wrapText="1"/>
    </xf>
    <xf numFmtId="0" fontId="1" fillId="0" borderId="42" xfId="0" applyFont="1" applyBorder="1" applyAlignment="1">
      <alignment horizontal="justify" vertical="center" wrapText="1"/>
    </xf>
    <xf numFmtId="0" fontId="6" fillId="0" borderId="27" xfId="0" applyFont="1" applyBorder="1" applyAlignment="1">
      <alignment horizontal="left" vertical="center"/>
    </xf>
    <xf numFmtId="0" fontId="3" fillId="0" borderId="2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27" xfId="0" applyFont="1" applyBorder="1" applyAlignment="1">
      <alignment horizontal="left" vertical="center"/>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26" xfId="0" applyFont="1" applyBorder="1" applyAlignment="1">
      <alignment horizontal="left" vertical="center" wrapText="1"/>
    </xf>
    <xf numFmtId="0" fontId="7" fillId="0" borderId="33" xfId="0" applyFont="1" applyBorder="1" applyAlignment="1">
      <alignment horizontal="left" vertical="center" wrapText="1"/>
    </xf>
    <xf numFmtId="0" fontId="3" fillId="0" borderId="27" xfId="0" applyFont="1" applyFill="1" applyBorder="1" applyAlignment="1">
      <alignment horizontal="left" vertical="center"/>
    </xf>
    <xf numFmtId="0" fontId="3" fillId="0" borderId="42" xfId="0" applyFont="1" applyFill="1" applyBorder="1" applyAlignment="1">
      <alignment horizontal="left" vertical="center"/>
    </xf>
    <xf numFmtId="0" fontId="3" fillId="0" borderId="0" xfId="0" applyFont="1" applyBorder="1" applyAlignment="1">
      <alignment horizontal="left"/>
    </xf>
    <xf numFmtId="44" fontId="2" fillId="0" borderId="0" xfId="0" applyNumberFormat="1" applyFont="1" applyAlignment="1">
      <alignment horizontal="center"/>
    </xf>
    <xf numFmtId="0" fontId="3" fillId="0" borderId="0" xfId="0" applyFont="1" applyBorder="1" applyAlignment="1">
      <alignment horizontal="left" wrapText="1"/>
    </xf>
    <xf numFmtId="0" fontId="8" fillId="0" borderId="27" xfId="0" applyFont="1" applyBorder="1" applyAlignment="1">
      <alignment horizontal="left" vertical="center"/>
    </xf>
    <xf numFmtId="0" fontId="8" fillId="0" borderId="42" xfId="0" applyFont="1" applyBorder="1" applyAlignment="1">
      <alignment horizontal="left" vertical="center"/>
    </xf>
    <xf numFmtId="0" fontId="8" fillId="0" borderId="23"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cellXfs>
  <cellStyles count="6">
    <cellStyle name="Euro" xfId="1"/>
    <cellStyle name="Millares" xfId="2" builtinId="3"/>
    <cellStyle name="Moneda" xfId="3" builtinId="4"/>
    <cellStyle name="Normal" xfId="0" builtinId="0"/>
    <cellStyle name="Normal 2" xfId="5"/>
    <cellStyle name="Porcentaje" xfId="4" builtinId="5"/>
  </cellStyles>
  <dxfs count="0"/>
  <tableStyles count="0" defaultTableStyle="TableStyleMedium9" defaultPivotStyle="PivotStyleLight16"/>
  <colors>
    <mruColors>
      <color rgb="FF844C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2</xdr:col>
      <xdr:colOff>605707</xdr:colOff>
      <xdr:row>1</xdr:row>
      <xdr:rowOff>22640</xdr:rowOff>
    </xdr:to>
    <xdr:pic>
      <xdr:nvPicPr>
        <xdr:cNvPr id="8" name="7 Imagen" descr="J:\LOGOTIPO MUNICIPAL.png"/>
        <xdr:cNvPicPr/>
      </xdr:nvPicPr>
      <xdr:blipFill>
        <a:blip xmlns:r="http://schemas.openxmlformats.org/officeDocument/2006/relationships" r:embed="rId1" cstate="print"/>
        <a:stretch>
          <a:fillRect/>
        </a:stretch>
      </xdr:blipFill>
      <xdr:spPr bwMode="auto">
        <a:xfrm>
          <a:off x="142875" y="171450"/>
          <a:ext cx="1304925" cy="1304924"/>
        </a:xfrm>
        <a:prstGeom prst="rect">
          <a:avLst/>
        </a:prstGeom>
        <a:noFill/>
        <a:ln>
          <a:noFill/>
        </a:ln>
      </xdr:spPr>
    </xdr:pic>
    <xdr:clientData/>
  </xdr:twoCellAnchor>
  <xdr:twoCellAnchor editAs="oneCell">
    <xdr:from>
      <xdr:col>1</xdr:col>
      <xdr:colOff>164314</xdr:colOff>
      <xdr:row>1</xdr:row>
      <xdr:rowOff>35718</xdr:rowOff>
    </xdr:from>
    <xdr:to>
      <xdr:col>2</xdr:col>
      <xdr:colOff>628648</xdr:colOff>
      <xdr:row>8</xdr:row>
      <xdr:rowOff>111007</xdr:rowOff>
    </xdr:to>
    <xdr:pic>
      <xdr:nvPicPr>
        <xdr:cNvPr id="5" name="4 Imagen" descr="F:\HOJA MEMBRETADA OBRAS PÚBLICAS.jpg"/>
        <xdr:cNvPicPr/>
      </xdr:nvPicPr>
      <xdr:blipFill>
        <a:blip xmlns:r="http://schemas.openxmlformats.org/officeDocument/2006/relationships" r:embed="rId2"/>
        <a:srcRect l="3580" t="1094" r="81562" b="85874"/>
        <a:stretch>
          <a:fillRect/>
        </a:stretch>
      </xdr:blipFill>
      <xdr:spPr bwMode="auto">
        <a:xfrm>
          <a:off x="392914" y="188118"/>
          <a:ext cx="1207284" cy="1284964"/>
        </a:xfrm>
        <a:prstGeom prst="rect">
          <a:avLst/>
        </a:prstGeom>
        <a:noFill/>
        <a:ln w="9525">
          <a:noFill/>
          <a:miter lim="800000"/>
          <a:headEnd/>
          <a:tailEnd/>
        </a:ln>
      </xdr:spPr>
    </xdr:pic>
    <xdr:clientData/>
  </xdr:twoCellAnchor>
  <xdr:twoCellAnchor editAs="oneCell">
    <xdr:from>
      <xdr:col>24</xdr:col>
      <xdr:colOff>47625</xdr:colOff>
      <xdr:row>1</xdr:row>
      <xdr:rowOff>144355</xdr:rowOff>
    </xdr:from>
    <xdr:to>
      <xdr:col>26</xdr:col>
      <xdr:colOff>278167</xdr:colOff>
      <xdr:row>7</xdr:row>
      <xdr:rowOff>99099</xdr:rowOff>
    </xdr:to>
    <xdr:pic>
      <xdr:nvPicPr>
        <xdr:cNvPr id="6" name="5 Imagen" descr="F:\HOJA MEMBRETADA OBRAS PÚBLICAS.jpg"/>
        <xdr:cNvPicPr/>
      </xdr:nvPicPr>
      <xdr:blipFill>
        <a:blip xmlns:r="http://schemas.openxmlformats.org/officeDocument/2006/relationships" r:embed="rId2"/>
        <a:srcRect l="83643" t="4134" r="2799" b="86521"/>
        <a:stretch>
          <a:fillRect/>
        </a:stretch>
      </xdr:blipFill>
      <xdr:spPr bwMode="auto">
        <a:xfrm>
          <a:off x="15061406" y="299136"/>
          <a:ext cx="1218761" cy="1026307"/>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3</xdr:col>
      <xdr:colOff>106680</xdr:colOff>
      <xdr:row>1</xdr:row>
      <xdr:rowOff>22640</xdr:rowOff>
    </xdr:to>
    <xdr:pic>
      <xdr:nvPicPr>
        <xdr:cNvPr id="15" name="14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28575</xdr:colOff>
      <xdr:row>1</xdr:row>
      <xdr:rowOff>19050</xdr:rowOff>
    </xdr:from>
    <xdr:to>
      <xdr:col>3</xdr:col>
      <xdr:colOff>106680</xdr:colOff>
      <xdr:row>1</xdr:row>
      <xdr:rowOff>22640</xdr:rowOff>
    </xdr:to>
    <xdr:pic>
      <xdr:nvPicPr>
        <xdr:cNvPr id="21" name="20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38101</xdr:colOff>
      <xdr:row>1</xdr:row>
      <xdr:rowOff>28576</xdr:rowOff>
    </xdr:from>
    <xdr:to>
      <xdr:col>2</xdr:col>
      <xdr:colOff>695326</xdr:colOff>
      <xdr:row>8</xdr:row>
      <xdr:rowOff>123825</xdr:rowOff>
    </xdr:to>
    <xdr:pic>
      <xdr:nvPicPr>
        <xdr:cNvPr id="6" name="5 Imagen" descr="F:\HOJA MEMBRETADA OBRAS PÚBLICAS.jpg"/>
        <xdr:cNvPicPr/>
      </xdr:nvPicPr>
      <xdr:blipFill>
        <a:blip xmlns:r="http://schemas.openxmlformats.org/officeDocument/2006/relationships" r:embed="rId2"/>
        <a:srcRect l="3580" t="1094" r="81562" b="85874"/>
        <a:stretch>
          <a:fillRect/>
        </a:stretch>
      </xdr:blipFill>
      <xdr:spPr bwMode="auto">
        <a:xfrm>
          <a:off x="219076" y="200026"/>
          <a:ext cx="1219200" cy="1304924"/>
        </a:xfrm>
        <a:prstGeom prst="rect">
          <a:avLst/>
        </a:prstGeom>
        <a:noFill/>
        <a:ln w="9525">
          <a:noFill/>
          <a:miter lim="800000"/>
          <a:headEnd/>
          <a:tailEnd/>
        </a:ln>
      </xdr:spPr>
    </xdr:pic>
    <xdr:clientData/>
  </xdr:twoCellAnchor>
  <xdr:twoCellAnchor editAs="oneCell">
    <xdr:from>
      <xdr:col>21</xdr:col>
      <xdr:colOff>333375</xdr:colOff>
      <xdr:row>1</xdr:row>
      <xdr:rowOff>76200</xdr:rowOff>
    </xdr:from>
    <xdr:to>
      <xdr:col>23</xdr:col>
      <xdr:colOff>484164</xdr:colOff>
      <xdr:row>7</xdr:row>
      <xdr:rowOff>123825</xdr:rowOff>
    </xdr:to>
    <xdr:pic>
      <xdr:nvPicPr>
        <xdr:cNvPr id="7" name="6 Imagen" descr="F:\HOJA MEMBRETADA OBRAS PÚBLICAS.jpg"/>
        <xdr:cNvPicPr/>
      </xdr:nvPicPr>
      <xdr:blipFill>
        <a:blip xmlns:r="http://schemas.openxmlformats.org/officeDocument/2006/relationships" r:embed="rId2"/>
        <a:srcRect l="83643" t="4134" r="2799" b="86521"/>
        <a:stretch>
          <a:fillRect/>
        </a:stretch>
      </xdr:blipFill>
      <xdr:spPr bwMode="auto">
        <a:xfrm>
          <a:off x="14887575" y="247650"/>
          <a:ext cx="1265214" cy="10953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3</xdr:col>
      <xdr:colOff>144780</xdr:colOff>
      <xdr:row>1</xdr:row>
      <xdr:rowOff>22640</xdr:rowOff>
    </xdr:to>
    <xdr:pic>
      <xdr:nvPicPr>
        <xdr:cNvPr id="27" name="26 Imagen" descr="J:\LOGOTIPO MUNICIPAL.png"/>
        <xdr:cNvPicPr/>
      </xdr:nvPicPr>
      <xdr:blipFill>
        <a:blip xmlns:r="http://schemas.openxmlformats.org/officeDocument/2006/relationships" r:embed="rId1" cstate="print"/>
        <a:stretch>
          <a:fillRect/>
        </a:stretch>
      </xdr:blipFill>
      <xdr:spPr bwMode="auto">
        <a:xfrm>
          <a:off x="209550" y="190500"/>
          <a:ext cx="1354455" cy="3590"/>
        </a:xfrm>
        <a:prstGeom prst="rect">
          <a:avLst/>
        </a:prstGeom>
        <a:noFill/>
        <a:ln>
          <a:noFill/>
        </a:ln>
      </xdr:spPr>
    </xdr:pic>
    <xdr:clientData/>
  </xdr:twoCellAnchor>
  <xdr:twoCellAnchor editAs="oneCell">
    <xdr:from>
      <xdr:col>1</xdr:col>
      <xdr:colOff>28575</xdr:colOff>
      <xdr:row>1</xdr:row>
      <xdr:rowOff>19050</xdr:rowOff>
    </xdr:from>
    <xdr:to>
      <xdr:col>3</xdr:col>
      <xdr:colOff>144780</xdr:colOff>
      <xdr:row>1</xdr:row>
      <xdr:rowOff>22640</xdr:rowOff>
    </xdr:to>
    <xdr:pic>
      <xdr:nvPicPr>
        <xdr:cNvPr id="33" name="32 Imagen" descr="J:\LOGOTIPO MUNICIPAL.png"/>
        <xdr:cNvPicPr/>
      </xdr:nvPicPr>
      <xdr:blipFill>
        <a:blip xmlns:r="http://schemas.openxmlformats.org/officeDocument/2006/relationships" r:embed="rId1" cstate="print"/>
        <a:stretch>
          <a:fillRect/>
        </a:stretch>
      </xdr:blipFill>
      <xdr:spPr bwMode="auto">
        <a:xfrm>
          <a:off x="209550" y="190500"/>
          <a:ext cx="1354455" cy="3590"/>
        </a:xfrm>
        <a:prstGeom prst="rect">
          <a:avLst/>
        </a:prstGeom>
        <a:noFill/>
        <a:ln>
          <a:noFill/>
        </a:ln>
      </xdr:spPr>
    </xdr:pic>
    <xdr:clientData/>
  </xdr:twoCellAnchor>
  <xdr:twoCellAnchor editAs="oneCell">
    <xdr:from>
      <xdr:col>1</xdr:col>
      <xdr:colOff>19050</xdr:colOff>
      <xdr:row>1</xdr:row>
      <xdr:rowOff>28575</xdr:rowOff>
    </xdr:from>
    <xdr:to>
      <xdr:col>3</xdr:col>
      <xdr:colOff>9525</xdr:colOff>
      <xdr:row>8</xdr:row>
      <xdr:rowOff>114299</xdr:rowOff>
    </xdr:to>
    <xdr:pic>
      <xdr:nvPicPr>
        <xdr:cNvPr id="6" name="5 Imagen" descr="F:\HOJA MEMBRETADA OBRAS PÚBLICAS.jpg"/>
        <xdr:cNvPicPr/>
      </xdr:nvPicPr>
      <xdr:blipFill>
        <a:blip xmlns:r="http://schemas.openxmlformats.org/officeDocument/2006/relationships" r:embed="rId2"/>
        <a:srcRect l="3580" t="1094" r="81562" b="85874"/>
        <a:stretch>
          <a:fillRect/>
        </a:stretch>
      </xdr:blipFill>
      <xdr:spPr bwMode="auto">
        <a:xfrm>
          <a:off x="95250" y="200025"/>
          <a:ext cx="1228725" cy="1295399"/>
        </a:xfrm>
        <a:prstGeom prst="rect">
          <a:avLst/>
        </a:prstGeom>
        <a:noFill/>
        <a:ln w="9525">
          <a:noFill/>
          <a:miter lim="800000"/>
          <a:headEnd/>
          <a:tailEnd/>
        </a:ln>
      </xdr:spPr>
    </xdr:pic>
    <xdr:clientData/>
  </xdr:twoCellAnchor>
  <xdr:twoCellAnchor editAs="oneCell">
    <xdr:from>
      <xdr:col>20</xdr:col>
      <xdr:colOff>476250</xdr:colOff>
      <xdr:row>1</xdr:row>
      <xdr:rowOff>76200</xdr:rowOff>
    </xdr:from>
    <xdr:to>
      <xdr:col>22</xdr:col>
      <xdr:colOff>484163</xdr:colOff>
      <xdr:row>7</xdr:row>
      <xdr:rowOff>104775</xdr:rowOff>
    </xdr:to>
    <xdr:pic>
      <xdr:nvPicPr>
        <xdr:cNvPr id="7" name="6 Imagen" descr="F:\HOJA MEMBRETADA OBRAS PÚBLICAS.jpg"/>
        <xdr:cNvPicPr/>
      </xdr:nvPicPr>
      <xdr:blipFill>
        <a:blip xmlns:r="http://schemas.openxmlformats.org/officeDocument/2006/relationships" r:embed="rId2"/>
        <a:srcRect l="83643" t="4134" r="2799" b="86521"/>
        <a:stretch>
          <a:fillRect/>
        </a:stretch>
      </xdr:blipFill>
      <xdr:spPr bwMode="auto">
        <a:xfrm>
          <a:off x="13944600" y="247650"/>
          <a:ext cx="1198538" cy="10763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2</xdr:col>
      <xdr:colOff>744855</xdr:colOff>
      <xdr:row>1</xdr:row>
      <xdr:rowOff>22640</xdr:rowOff>
    </xdr:to>
    <xdr:pic>
      <xdr:nvPicPr>
        <xdr:cNvPr id="15" name="14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28575</xdr:colOff>
      <xdr:row>1</xdr:row>
      <xdr:rowOff>19050</xdr:rowOff>
    </xdr:from>
    <xdr:to>
      <xdr:col>2</xdr:col>
      <xdr:colOff>744855</xdr:colOff>
      <xdr:row>1</xdr:row>
      <xdr:rowOff>22640</xdr:rowOff>
    </xdr:to>
    <xdr:pic>
      <xdr:nvPicPr>
        <xdr:cNvPr id="21" name="20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28575</xdr:colOff>
      <xdr:row>1</xdr:row>
      <xdr:rowOff>28575</xdr:rowOff>
    </xdr:from>
    <xdr:to>
      <xdr:col>2</xdr:col>
      <xdr:colOff>752475</xdr:colOff>
      <xdr:row>8</xdr:row>
      <xdr:rowOff>114299</xdr:rowOff>
    </xdr:to>
    <xdr:pic>
      <xdr:nvPicPr>
        <xdr:cNvPr id="6" name="5 Imagen" descr="F:\HOJA MEMBRETADA OBRAS PÚBLICAS.jpg"/>
        <xdr:cNvPicPr/>
      </xdr:nvPicPr>
      <xdr:blipFill>
        <a:blip xmlns:r="http://schemas.openxmlformats.org/officeDocument/2006/relationships" r:embed="rId2"/>
        <a:srcRect l="3580" t="1094" r="81562" b="85874"/>
        <a:stretch>
          <a:fillRect/>
        </a:stretch>
      </xdr:blipFill>
      <xdr:spPr bwMode="auto">
        <a:xfrm>
          <a:off x="200025" y="200025"/>
          <a:ext cx="1228725" cy="1295399"/>
        </a:xfrm>
        <a:prstGeom prst="rect">
          <a:avLst/>
        </a:prstGeom>
        <a:noFill/>
        <a:ln w="9525">
          <a:noFill/>
          <a:miter lim="800000"/>
          <a:headEnd/>
          <a:tailEnd/>
        </a:ln>
      </xdr:spPr>
    </xdr:pic>
    <xdr:clientData/>
  </xdr:twoCellAnchor>
  <xdr:twoCellAnchor editAs="oneCell">
    <xdr:from>
      <xdr:col>21</xdr:col>
      <xdr:colOff>504826</xdr:colOff>
      <xdr:row>1</xdr:row>
      <xdr:rowOff>66674</xdr:rowOff>
    </xdr:from>
    <xdr:to>
      <xdr:col>23</xdr:col>
      <xdr:colOff>388914</xdr:colOff>
      <xdr:row>7</xdr:row>
      <xdr:rowOff>133349</xdr:rowOff>
    </xdr:to>
    <xdr:pic>
      <xdr:nvPicPr>
        <xdr:cNvPr id="7" name="6 Imagen" descr="F:\HOJA MEMBRETADA OBRAS PÚBLICAS.jpg"/>
        <xdr:cNvPicPr/>
      </xdr:nvPicPr>
      <xdr:blipFill>
        <a:blip xmlns:r="http://schemas.openxmlformats.org/officeDocument/2006/relationships" r:embed="rId2"/>
        <a:srcRect l="83643" t="4134" r="2799" b="86521"/>
        <a:stretch>
          <a:fillRect/>
        </a:stretch>
      </xdr:blipFill>
      <xdr:spPr bwMode="auto">
        <a:xfrm>
          <a:off x="14487526" y="238124"/>
          <a:ext cx="1236638" cy="11144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2</xdr:col>
      <xdr:colOff>678180</xdr:colOff>
      <xdr:row>1</xdr:row>
      <xdr:rowOff>22640</xdr:rowOff>
    </xdr:to>
    <xdr:pic>
      <xdr:nvPicPr>
        <xdr:cNvPr id="7" name="6 Imagen" descr="J:\LOGOTIPO MUNICIPAL.png"/>
        <xdr:cNvPicPr/>
      </xdr:nvPicPr>
      <xdr:blipFill>
        <a:blip xmlns:r="http://schemas.openxmlformats.org/officeDocument/2006/relationships" r:embed="rId1" cstate="print"/>
        <a:stretch>
          <a:fillRect/>
        </a:stretch>
      </xdr:blipFill>
      <xdr:spPr bwMode="auto">
        <a:xfrm>
          <a:off x="200025" y="190500"/>
          <a:ext cx="1221105" cy="3590"/>
        </a:xfrm>
        <a:prstGeom prst="rect">
          <a:avLst/>
        </a:prstGeom>
        <a:noFill/>
        <a:ln>
          <a:noFill/>
        </a:ln>
      </xdr:spPr>
    </xdr:pic>
    <xdr:clientData/>
  </xdr:twoCellAnchor>
  <xdr:twoCellAnchor editAs="oneCell">
    <xdr:from>
      <xdr:col>1</xdr:col>
      <xdr:colOff>28575</xdr:colOff>
      <xdr:row>1</xdr:row>
      <xdr:rowOff>19050</xdr:rowOff>
    </xdr:from>
    <xdr:to>
      <xdr:col>2</xdr:col>
      <xdr:colOff>678180</xdr:colOff>
      <xdr:row>1</xdr:row>
      <xdr:rowOff>22640</xdr:rowOff>
    </xdr:to>
    <xdr:pic>
      <xdr:nvPicPr>
        <xdr:cNvPr id="10" name="9 Imagen" descr="J:\LOGOTIPO MUNICIPAL.png"/>
        <xdr:cNvPicPr/>
      </xdr:nvPicPr>
      <xdr:blipFill>
        <a:blip xmlns:r="http://schemas.openxmlformats.org/officeDocument/2006/relationships" r:embed="rId1" cstate="print"/>
        <a:stretch>
          <a:fillRect/>
        </a:stretch>
      </xdr:blipFill>
      <xdr:spPr bwMode="auto">
        <a:xfrm>
          <a:off x="200025" y="190500"/>
          <a:ext cx="1221105" cy="3590"/>
        </a:xfrm>
        <a:prstGeom prst="rect">
          <a:avLst/>
        </a:prstGeom>
        <a:noFill/>
        <a:ln>
          <a:noFill/>
        </a:ln>
      </xdr:spPr>
    </xdr:pic>
    <xdr:clientData/>
  </xdr:twoCellAnchor>
  <xdr:twoCellAnchor editAs="oneCell">
    <xdr:from>
      <xdr:col>1</xdr:col>
      <xdr:colOff>28575</xdr:colOff>
      <xdr:row>1</xdr:row>
      <xdr:rowOff>38100</xdr:rowOff>
    </xdr:from>
    <xdr:to>
      <xdr:col>2</xdr:col>
      <xdr:colOff>685800</xdr:colOff>
      <xdr:row>8</xdr:row>
      <xdr:rowOff>123824</xdr:rowOff>
    </xdr:to>
    <xdr:pic>
      <xdr:nvPicPr>
        <xdr:cNvPr id="6" name="5 Imagen" descr="F:\HOJA MEMBRETADA OBRAS PÚBLICAS.jpg"/>
        <xdr:cNvPicPr/>
      </xdr:nvPicPr>
      <xdr:blipFill>
        <a:blip xmlns:r="http://schemas.openxmlformats.org/officeDocument/2006/relationships" r:embed="rId2"/>
        <a:srcRect l="3580" t="1094" r="81562" b="85874"/>
        <a:stretch>
          <a:fillRect/>
        </a:stretch>
      </xdr:blipFill>
      <xdr:spPr bwMode="auto">
        <a:xfrm>
          <a:off x="200025" y="209550"/>
          <a:ext cx="1228725" cy="1295399"/>
        </a:xfrm>
        <a:prstGeom prst="rect">
          <a:avLst/>
        </a:prstGeom>
        <a:noFill/>
        <a:ln w="9525">
          <a:noFill/>
          <a:miter lim="800000"/>
          <a:headEnd/>
          <a:tailEnd/>
        </a:ln>
      </xdr:spPr>
    </xdr:pic>
    <xdr:clientData/>
  </xdr:twoCellAnchor>
  <xdr:twoCellAnchor editAs="oneCell">
    <xdr:from>
      <xdr:col>18</xdr:col>
      <xdr:colOff>561975</xdr:colOff>
      <xdr:row>1</xdr:row>
      <xdr:rowOff>76200</xdr:rowOff>
    </xdr:from>
    <xdr:to>
      <xdr:col>20</xdr:col>
      <xdr:colOff>407963</xdr:colOff>
      <xdr:row>7</xdr:row>
      <xdr:rowOff>95250</xdr:rowOff>
    </xdr:to>
    <xdr:pic>
      <xdr:nvPicPr>
        <xdr:cNvPr id="8" name="7 Imagen" descr="F:\HOJA MEMBRETADA OBRAS PÚBLICAS.jpg"/>
        <xdr:cNvPicPr/>
      </xdr:nvPicPr>
      <xdr:blipFill>
        <a:blip xmlns:r="http://schemas.openxmlformats.org/officeDocument/2006/relationships" r:embed="rId2"/>
        <a:srcRect l="83643" t="4134" r="2799" b="86521"/>
        <a:stretch>
          <a:fillRect/>
        </a:stretch>
      </xdr:blipFill>
      <xdr:spPr bwMode="auto">
        <a:xfrm>
          <a:off x="14087475" y="247650"/>
          <a:ext cx="1198538" cy="1066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78978</xdr:colOff>
      <xdr:row>1</xdr:row>
      <xdr:rowOff>150416</xdr:rowOff>
    </xdr:from>
    <xdr:to>
      <xdr:col>1</xdr:col>
      <xdr:colOff>291592</xdr:colOff>
      <xdr:row>1</xdr:row>
      <xdr:rowOff>154645</xdr:rowOff>
    </xdr:to>
    <xdr:pic>
      <xdr:nvPicPr>
        <xdr:cNvPr id="12" name="11 Imagen" descr="J:\LOGOTIPO MUNICIPAL.png"/>
        <xdr:cNvPicPr/>
      </xdr:nvPicPr>
      <xdr:blipFill>
        <a:blip xmlns:r="http://schemas.openxmlformats.org/officeDocument/2006/relationships" r:embed="rId1" cstate="print"/>
        <a:stretch>
          <a:fillRect/>
        </a:stretch>
      </xdr:blipFill>
      <xdr:spPr bwMode="auto">
        <a:xfrm>
          <a:off x="307578" y="302816"/>
          <a:ext cx="955564" cy="4229"/>
        </a:xfrm>
        <a:prstGeom prst="rect">
          <a:avLst/>
        </a:prstGeom>
        <a:noFill/>
        <a:ln>
          <a:noFill/>
        </a:ln>
      </xdr:spPr>
    </xdr:pic>
    <xdr:clientData/>
  </xdr:twoCellAnchor>
  <xdr:twoCellAnchor editAs="oneCell">
    <xdr:from>
      <xdr:col>0</xdr:col>
      <xdr:colOff>28575</xdr:colOff>
      <xdr:row>1</xdr:row>
      <xdr:rowOff>19050</xdr:rowOff>
    </xdr:from>
    <xdr:to>
      <xdr:col>1</xdr:col>
      <xdr:colOff>611505</xdr:colOff>
      <xdr:row>1</xdr:row>
      <xdr:rowOff>22640</xdr:rowOff>
    </xdr:to>
    <xdr:pic>
      <xdr:nvPicPr>
        <xdr:cNvPr id="13" name="12 Imagen" descr="J:\LOGOTIPO MUNICIPAL.png"/>
        <xdr:cNvPicPr/>
      </xdr:nvPicPr>
      <xdr:blipFill>
        <a:blip xmlns:r="http://schemas.openxmlformats.org/officeDocument/2006/relationships" r:embed="rId1" cstate="print"/>
        <a:stretch>
          <a:fillRect/>
        </a:stretch>
      </xdr:blipFill>
      <xdr:spPr bwMode="auto">
        <a:xfrm>
          <a:off x="257175" y="171450"/>
          <a:ext cx="1325880" cy="3590"/>
        </a:xfrm>
        <a:prstGeom prst="rect">
          <a:avLst/>
        </a:prstGeom>
        <a:noFill/>
        <a:ln>
          <a:noFill/>
        </a:ln>
      </xdr:spPr>
    </xdr:pic>
    <xdr:clientData/>
  </xdr:twoCellAnchor>
  <xdr:twoCellAnchor editAs="oneCell">
    <xdr:from>
      <xdr:col>0</xdr:col>
      <xdr:colOff>226213</xdr:colOff>
      <xdr:row>1</xdr:row>
      <xdr:rowOff>35719</xdr:rowOff>
    </xdr:from>
    <xdr:to>
      <xdr:col>1</xdr:col>
      <xdr:colOff>738189</xdr:colOff>
      <xdr:row>8</xdr:row>
      <xdr:rowOff>130968</xdr:rowOff>
    </xdr:to>
    <xdr:pic>
      <xdr:nvPicPr>
        <xdr:cNvPr id="6" name="5 Imagen" descr="F:\HOJA MEMBRETADA OBRAS PÚBLICAS.jpg"/>
        <xdr:cNvPicPr/>
      </xdr:nvPicPr>
      <xdr:blipFill>
        <a:blip xmlns:r="http://schemas.openxmlformats.org/officeDocument/2006/relationships" r:embed="rId2"/>
        <a:srcRect l="3580" t="1094" r="81562" b="85874"/>
        <a:stretch>
          <a:fillRect/>
        </a:stretch>
      </xdr:blipFill>
      <xdr:spPr bwMode="auto">
        <a:xfrm>
          <a:off x="226213" y="178594"/>
          <a:ext cx="1226351" cy="1333499"/>
        </a:xfrm>
        <a:prstGeom prst="rect">
          <a:avLst/>
        </a:prstGeom>
        <a:noFill/>
        <a:ln w="9525">
          <a:noFill/>
          <a:miter lim="800000"/>
          <a:headEnd/>
          <a:tailEnd/>
        </a:ln>
      </xdr:spPr>
    </xdr:pic>
    <xdr:clientData/>
  </xdr:twoCellAnchor>
  <xdr:twoCellAnchor editAs="oneCell">
    <xdr:from>
      <xdr:col>24</xdr:col>
      <xdr:colOff>537560</xdr:colOff>
      <xdr:row>1</xdr:row>
      <xdr:rowOff>151505</xdr:rowOff>
    </xdr:from>
    <xdr:to>
      <xdr:col>27</xdr:col>
      <xdr:colOff>261473</xdr:colOff>
      <xdr:row>7</xdr:row>
      <xdr:rowOff>87199</xdr:rowOff>
    </xdr:to>
    <xdr:pic>
      <xdr:nvPicPr>
        <xdr:cNvPr id="7" name="6 Imagen" descr="F:\HOJA MEMBRETADA OBRAS PÚBLICAS.jpg"/>
        <xdr:cNvPicPr/>
      </xdr:nvPicPr>
      <xdr:blipFill>
        <a:blip xmlns:r="http://schemas.openxmlformats.org/officeDocument/2006/relationships" r:embed="rId2"/>
        <a:srcRect l="83643" t="4134" r="2799" b="86521"/>
        <a:stretch>
          <a:fillRect/>
        </a:stretch>
      </xdr:blipFill>
      <xdr:spPr bwMode="auto">
        <a:xfrm>
          <a:off x="15563248" y="294380"/>
          <a:ext cx="1105038" cy="1007257"/>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238120</xdr:colOff>
      <xdr:row>1</xdr:row>
      <xdr:rowOff>35726</xdr:rowOff>
    </xdr:from>
    <xdr:to>
      <xdr:col>2</xdr:col>
      <xdr:colOff>678659</xdr:colOff>
      <xdr:row>8</xdr:row>
      <xdr:rowOff>130975</xdr:rowOff>
    </xdr:to>
    <xdr:pic>
      <xdr:nvPicPr>
        <xdr:cNvPr id="4" name="3 Imagen" descr="F:\HOJA MEMBRETADA OBRAS PÚBLICAS.jpg"/>
        <xdr:cNvPicPr/>
      </xdr:nvPicPr>
      <xdr:blipFill>
        <a:blip xmlns:r="http://schemas.openxmlformats.org/officeDocument/2006/relationships" r:embed="rId1"/>
        <a:srcRect l="3580" t="1094" r="81562" b="85874"/>
        <a:stretch>
          <a:fillRect/>
        </a:stretch>
      </xdr:blipFill>
      <xdr:spPr bwMode="auto">
        <a:xfrm>
          <a:off x="321464" y="178601"/>
          <a:ext cx="1226351" cy="1333499"/>
        </a:xfrm>
        <a:prstGeom prst="rect">
          <a:avLst/>
        </a:prstGeom>
        <a:noFill/>
        <a:ln w="9525">
          <a:noFill/>
          <a:miter lim="800000"/>
          <a:headEnd/>
          <a:tailEnd/>
        </a:ln>
      </xdr:spPr>
    </xdr:pic>
    <xdr:clientData/>
  </xdr:twoCellAnchor>
  <xdr:twoCellAnchor editAs="oneCell">
    <xdr:from>
      <xdr:col>25</xdr:col>
      <xdr:colOff>416719</xdr:colOff>
      <xdr:row>1</xdr:row>
      <xdr:rowOff>95251</xdr:rowOff>
    </xdr:from>
    <xdr:to>
      <xdr:col>28</xdr:col>
      <xdr:colOff>142417</xdr:colOff>
      <xdr:row>7</xdr:row>
      <xdr:rowOff>158638</xdr:rowOff>
    </xdr:to>
    <xdr:pic>
      <xdr:nvPicPr>
        <xdr:cNvPr id="5" name="4 Imagen" descr="F:\HOJA MEMBRETADA OBRAS PÚBLICAS.jpg"/>
        <xdr:cNvPicPr/>
      </xdr:nvPicPr>
      <xdr:blipFill>
        <a:blip xmlns:r="http://schemas.openxmlformats.org/officeDocument/2006/relationships" r:embed="rId1"/>
        <a:srcRect l="83643" t="4134" r="2799" b="86521"/>
        <a:stretch>
          <a:fillRect/>
        </a:stretch>
      </xdr:blipFill>
      <xdr:spPr bwMode="auto">
        <a:xfrm>
          <a:off x="16085344" y="238126"/>
          <a:ext cx="1202073" cy="11349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3</xdr:col>
      <xdr:colOff>192405</xdr:colOff>
      <xdr:row>1</xdr:row>
      <xdr:rowOff>22640</xdr:rowOff>
    </xdr:to>
    <xdr:pic>
      <xdr:nvPicPr>
        <xdr:cNvPr id="9" name="8 Imagen" descr="J:\LOGOTIPO MUNICIPAL.png"/>
        <xdr:cNvPicPr/>
      </xdr:nvPicPr>
      <xdr:blipFill>
        <a:blip xmlns:r="http://schemas.openxmlformats.org/officeDocument/2006/relationships" r:embed="rId1" cstate="print"/>
        <a:stretch>
          <a:fillRect/>
        </a:stretch>
      </xdr:blipFill>
      <xdr:spPr bwMode="auto">
        <a:xfrm>
          <a:off x="257175" y="171450"/>
          <a:ext cx="1325880" cy="3590"/>
        </a:xfrm>
        <a:prstGeom prst="rect">
          <a:avLst/>
        </a:prstGeom>
        <a:noFill/>
        <a:ln>
          <a:noFill/>
        </a:ln>
      </xdr:spPr>
    </xdr:pic>
    <xdr:clientData/>
  </xdr:twoCellAnchor>
  <xdr:twoCellAnchor editAs="oneCell">
    <xdr:from>
      <xdr:col>23</xdr:col>
      <xdr:colOff>547688</xdr:colOff>
      <xdr:row>1</xdr:row>
      <xdr:rowOff>144144</xdr:rowOff>
    </xdr:from>
    <xdr:to>
      <xdr:col>26</xdr:col>
      <xdr:colOff>287935</xdr:colOff>
      <xdr:row>7</xdr:row>
      <xdr:rowOff>154781</xdr:rowOff>
    </xdr:to>
    <xdr:pic>
      <xdr:nvPicPr>
        <xdr:cNvPr id="7" name="6 Imagen" descr="F:\HOJA MEMBRETADA OBRAS PÚBLICAS.jpg"/>
        <xdr:cNvPicPr/>
      </xdr:nvPicPr>
      <xdr:blipFill>
        <a:blip xmlns:r="http://schemas.openxmlformats.org/officeDocument/2006/relationships" r:embed="rId2"/>
        <a:srcRect l="83643" t="4134" r="2799" b="86521"/>
        <a:stretch>
          <a:fillRect/>
        </a:stretch>
      </xdr:blipFill>
      <xdr:spPr bwMode="auto">
        <a:xfrm>
          <a:off x="15037594" y="287019"/>
          <a:ext cx="1204716" cy="1082200"/>
        </a:xfrm>
        <a:prstGeom prst="rect">
          <a:avLst/>
        </a:prstGeom>
        <a:noFill/>
        <a:ln w="9525">
          <a:noFill/>
          <a:miter lim="800000"/>
          <a:headEnd/>
          <a:tailEnd/>
        </a:ln>
      </xdr:spPr>
    </xdr:pic>
    <xdr:clientData/>
  </xdr:twoCellAnchor>
  <xdr:twoCellAnchor editAs="oneCell">
    <xdr:from>
      <xdr:col>1</xdr:col>
      <xdr:colOff>33331</xdr:colOff>
      <xdr:row>1</xdr:row>
      <xdr:rowOff>26192</xdr:rowOff>
    </xdr:from>
    <xdr:to>
      <xdr:col>3</xdr:col>
      <xdr:colOff>0</xdr:colOff>
      <xdr:row>8</xdr:row>
      <xdr:rowOff>104774</xdr:rowOff>
    </xdr:to>
    <xdr:pic>
      <xdr:nvPicPr>
        <xdr:cNvPr id="12" name="11 Imagen" descr="F:\HOJA MEMBRETADA OBRAS PÚBLICAS.jpg"/>
        <xdr:cNvPicPr/>
      </xdr:nvPicPr>
      <xdr:blipFill>
        <a:blip xmlns:r="http://schemas.openxmlformats.org/officeDocument/2006/relationships" r:embed="rId2"/>
        <a:srcRect l="3580" t="1094" r="81562" b="85874"/>
        <a:stretch>
          <a:fillRect/>
        </a:stretch>
      </xdr:blipFill>
      <xdr:spPr bwMode="auto">
        <a:xfrm>
          <a:off x="204781" y="169067"/>
          <a:ext cx="1233494" cy="1288257"/>
        </a:xfrm>
        <a:prstGeom prst="rect">
          <a:avLst/>
        </a:prstGeom>
        <a:noFill/>
        <a:ln w="9525">
          <a:noFill/>
          <a:miter lim="800000"/>
          <a:headEnd/>
          <a:tailEnd/>
        </a:ln>
      </xdr:spPr>
    </xdr:pic>
    <xdr:clientData/>
  </xdr:twoCellAnchor>
  <xdr:twoCellAnchor editAs="oneCell">
    <xdr:from>
      <xdr:col>23</xdr:col>
      <xdr:colOff>581025</xdr:colOff>
      <xdr:row>1</xdr:row>
      <xdr:rowOff>89375</xdr:rowOff>
    </xdr:from>
    <xdr:to>
      <xdr:col>26</xdr:col>
      <xdr:colOff>321272</xdr:colOff>
      <xdr:row>7</xdr:row>
      <xdr:rowOff>100013</xdr:rowOff>
    </xdr:to>
    <xdr:pic>
      <xdr:nvPicPr>
        <xdr:cNvPr id="13" name="12 Imagen" descr="F:\HOJA MEMBRETADA OBRAS PÚBLICAS.jpg"/>
        <xdr:cNvPicPr/>
      </xdr:nvPicPr>
      <xdr:blipFill>
        <a:blip xmlns:r="http://schemas.openxmlformats.org/officeDocument/2006/relationships" r:embed="rId2"/>
        <a:srcRect l="83643" t="4134" r="2799" b="86521"/>
        <a:stretch>
          <a:fillRect/>
        </a:stretch>
      </xdr:blipFill>
      <xdr:spPr bwMode="auto">
        <a:xfrm>
          <a:off x="15078075" y="232250"/>
          <a:ext cx="1207097" cy="105838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78978</xdr:colOff>
      <xdr:row>1</xdr:row>
      <xdr:rowOff>150416</xdr:rowOff>
    </xdr:from>
    <xdr:to>
      <xdr:col>2</xdr:col>
      <xdr:colOff>510667</xdr:colOff>
      <xdr:row>1</xdr:row>
      <xdr:rowOff>154645</xdr:rowOff>
    </xdr:to>
    <xdr:pic>
      <xdr:nvPicPr>
        <xdr:cNvPr id="20" name="19 Imagen" descr="J:\LOGOTIPO MUNICIPAL.png"/>
        <xdr:cNvPicPr/>
      </xdr:nvPicPr>
      <xdr:blipFill>
        <a:blip xmlns:r="http://schemas.openxmlformats.org/officeDocument/2006/relationships" r:embed="rId1" cstate="print"/>
        <a:stretch>
          <a:fillRect/>
        </a:stretch>
      </xdr:blipFill>
      <xdr:spPr bwMode="auto">
        <a:xfrm>
          <a:off x="250428" y="293291"/>
          <a:ext cx="1060339" cy="4229"/>
        </a:xfrm>
        <a:prstGeom prst="rect">
          <a:avLst/>
        </a:prstGeom>
        <a:noFill/>
        <a:ln>
          <a:noFill/>
        </a:ln>
      </xdr:spPr>
    </xdr:pic>
    <xdr:clientData/>
  </xdr:twoCellAnchor>
  <xdr:twoCellAnchor editAs="oneCell">
    <xdr:from>
      <xdr:col>1</xdr:col>
      <xdr:colOff>28575</xdr:colOff>
      <xdr:row>1</xdr:row>
      <xdr:rowOff>19050</xdr:rowOff>
    </xdr:from>
    <xdr:to>
      <xdr:col>3</xdr:col>
      <xdr:colOff>116205</xdr:colOff>
      <xdr:row>1</xdr:row>
      <xdr:rowOff>22640</xdr:rowOff>
    </xdr:to>
    <xdr:pic>
      <xdr:nvPicPr>
        <xdr:cNvPr id="21" name="20 Imagen" descr="J:\LOGOTIPO MUNICIPAL.png"/>
        <xdr:cNvPicPr/>
      </xdr:nvPicPr>
      <xdr:blipFill>
        <a:blip xmlns:r="http://schemas.openxmlformats.org/officeDocument/2006/relationships" r:embed="rId1" cstate="print"/>
        <a:stretch>
          <a:fillRect/>
        </a:stretch>
      </xdr:blipFill>
      <xdr:spPr bwMode="auto">
        <a:xfrm>
          <a:off x="200025" y="161925"/>
          <a:ext cx="1430655" cy="3590"/>
        </a:xfrm>
        <a:prstGeom prst="rect">
          <a:avLst/>
        </a:prstGeom>
        <a:noFill/>
        <a:ln>
          <a:noFill/>
        </a:ln>
      </xdr:spPr>
    </xdr:pic>
    <xdr:clientData/>
  </xdr:twoCellAnchor>
  <xdr:twoCellAnchor editAs="oneCell">
    <xdr:from>
      <xdr:col>1</xdr:col>
      <xdr:colOff>14288</xdr:colOff>
      <xdr:row>1</xdr:row>
      <xdr:rowOff>38106</xdr:rowOff>
    </xdr:from>
    <xdr:to>
      <xdr:col>2</xdr:col>
      <xdr:colOff>676276</xdr:colOff>
      <xdr:row>8</xdr:row>
      <xdr:rowOff>85725</xdr:rowOff>
    </xdr:to>
    <xdr:pic>
      <xdr:nvPicPr>
        <xdr:cNvPr id="6" name="5 Imagen" descr="F:\HOJA MEMBRETADA OBRAS PÚBLICAS.jpg"/>
        <xdr:cNvPicPr/>
      </xdr:nvPicPr>
      <xdr:blipFill>
        <a:blip xmlns:r="http://schemas.openxmlformats.org/officeDocument/2006/relationships" r:embed="rId2"/>
        <a:srcRect l="3580" t="1094" r="81562" b="85874"/>
        <a:stretch>
          <a:fillRect/>
        </a:stretch>
      </xdr:blipFill>
      <xdr:spPr bwMode="auto">
        <a:xfrm>
          <a:off x="90488" y="209556"/>
          <a:ext cx="1214438" cy="1257294"/>
        </a:xfrm>
        <a:prstGeom prst="rect">
          <a:avLst/>
        </a:prstGeom>
        <a:noFill/>
        <a:ln w="9525">
          <a:noFill/>
          <a:miter lim="800000"/>
          <a:headEnd/>
          <a:tailEnd/>
        </a:ln>
      </xdr:spPr>
    </xdr:pic>
    <xdr:clientData/>
  </xdr:twoCellAnchor>
  <xdr:twoCellAnchor editAs="oneCell">
    <xdr:from>
      <xdr:col>24</xdr:col>
      <xdr:colOff>2387</xdr:colOff>
      <xdr:row>1</xdr:row>
      <xdr:rowOff>108433</xdr:rowOff>
    </xdr:from>
    <xdr:to>
      <xdr:col>26</xdr:col>
      <xdr:colOff>354615</xdr:colOff>
      <xdr:row>7</xdr:row>
      <xdr:rowOff>119071</xdr:rowOff>
    </xdr:to>
    <xdr:pic>
      <xdr:nvPicPr>
        <xdr:cNvPr id="7" name="6 Imagen" descr="F:\HOJA MEMBRETADA OBRAS PÚBLICAS.jpg"/>
        <xdr:cNvPicPr/>
      </xdr:nvPicPr>
      <xdr:blipFill>
        <a:blip xmlns:r="http://schemas.openxmlformats.org/officeDocument/2006/relationships" r:embed="rId2"/>
        <a:srcRect l="83643" t="4134" r="2799" b="86521"/>
        <a:stretch>
          <a:fillRect/>
        </a:stretch>
      </xdr:blipFill>
      <xdr:spPr bwMode="auto">
        <a:xfrm>
          <a:off x="14861387" y="279883"/>
          <a:ext cx="1219003" cy="1058388"/>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78978</xdr:colOff>
      <xdr:row>1</xdr:row>
      <xdr:rowOff>150416</xdr:rowOff>
    </xdr:from>
    <xdr:to>
      <xdr:col>2</xdr:col>
      <xdr:colOff>353314</xdr:colOff>
      <xdr:row>1</xdr:row>
      <xdr:rowOff>153807</xdr:rowOff>
    </xdr:to>
    <xdr:pic>
      <xdr:nvPicPr>
        <xdr:cNvPr id="13" name="12 Imagen" descr="J:\LOGOTIPO MUNICIPAL.png"/>
        <xdr:cNvPicPr/>
      </xdr:nvPicPr>
      <xdr:blipFill>
        <a:blip xmlns:r="http://schemas.openxmlformats.org/officeDocument/2006/relationships" r:embed="rId1" cstate="print"/>
        <a:stretch>
          <a:fillRect/>
        </a:stretch>
      </xdr:blipFill>
      <xdr:spPr bwMode="auto">
        <a:xfrm>
          <a:off x="155178" y="321866"/>
          <a:ext cx="984139" cy="4229"/>
        </a:xfrm>
        <a:prstGeom prst="rect">
          <a:avLst/>
        </a:prstGeom>
        <a:noFill/>
        <a:ln>
          <a:noFill/>
        </a:ln>
      </xdr:spPr>
    </xdr:pic>
    <xdr:clientData/>
  </xdr:twoCellAnchor>
  <xdr:twoCellAnchor editAs="oneCell">
    <xdr:from>
      <xdr:col>1</xdr:col>
      <xdr:colOff>28575</xdr:colOff>
      <xdr:row>1</xdr:row>
      <xdr:rowOff>19050</xdr:rowOff>
    </xdr:from>
    <xdr:to>
      <xdr:col>2</xdr:col>
      <xdr:colOff>670560</xdr:colOff>
      <xdr:row>1</xdr:row>
      <xdr:rowOff>21878</xdr:rowOff>
    </xdr:to>
    <xdr:pic>
      <xdr:nvPicPr>
        <xdr:cNvPr id="14" name="13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78978</xdr:colOff>
      <xdr:row>1</xdr:row>
      <xdr:rowOff>150416</xdr:rowOff>
    </xdr:from>
    <xdr:to>
      <xdr:col>2</xdr:col>
      <xdr:colOff>353314</xdr:colOff>
      <xdr:row>1</xdr:row>
      <xdr:rowOff>153807</xdr:rowOff>
    </xdr:to>
    <xdr:pic>
      <xdr:nvPicPr>
        <xdr:cNvPr id="19" name="18 Imagen" descr="J:\LOGOTIPO MUNICIPAL.png"/>
        <xdr:cNvPicPr/>
      </xdr:nvPicPr>
      <xdr:blipFill>
        <a:blip xmlns:r="http://schemas.openxmlformats.org/officeDocument/2006/relationships" r:embed="rId1" cstate="print"/>
        <a:stretch>
          <a:fillRect/>
        </a:stretch>
      </xdr:blipFill>
      <xdr:spPr bwMode="auto">
        <a:xfrm>
          <a:off x="155178" y="321866"/>
          <a:ext cx="984139" cy="4229"/>
        </a:xfrm>
        <a:prstGeom prst="rect">
          <a:avLst/>
        </a:prstGeom>
        <a:noFill/>
        <a:ln>
          <a:noFill/>
        </a:ln>
      </xdr:spPr>
    </xdr:pic>
    <xdr:clientData/>
  </xdr:twoCellAnchor>
  <xdr:twoCellAnchor editAs="oneCell">
    <xdr:from>
      <xdr:col>1</xdr:col>
      <xdr:colOff>28575</xdr:colOff>
      <xdr:row>1</xdr:row>
      <xdr:rowOff>19050</xdr:rowOff>
    </xdr:from>
    <xdr:to>
      <xdr:col>2</xdr:col>
      <xdr:colOff>670560</xdr:colOff>
      <xdr:row>1</xdr:row>
      <xdr:rowOff>21878</xdr:rowOff>
    </xdr:to>
    <xdr:pic>
      <xdr:nvPicPr>
        <xdr:cNvPr id="20" name="19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73817</xdr:colOff>
      <xdr:row>1</xdr:row>
      <xdr:rowOff>28575</xdr:rowOff>
    </xdr:from>
    <xdr:to>
      <xdr:col>2</xdr:col>
      <xdr:colOff>695325</xdr:colOff>
      <xdr:row>8</xdr:row>
      <xdr:rowOff>114300</xdr:rowOff>
    </xdr:to>
    <xdr:pic>
      <xdr:nvPicPr>
        <xdr:cNvPr id="8" name="7 Imagen" descr="F:\HOJA MEMBRETADA OBRAS PÚBLICAS.jpg"/>
        <xdr:cNvPicPr/>
      </xdr:nvPicPr>
      <xdr:blipFill>
        <a:blip xmlns:r="http://schemas.openxmlformats.org/officeDocument/2006/relationships" r:embed="rId2"/>
        <a:srcRect l="3580" t="1094" r="81562" b="85874"/>
        <a:stretch>
          <a:fillRect/>
        </a:stretch>
      </xdr:blipFill>
      <xdr:spPr bwMode="auto">
        <a:xfrm>
          <a:off x="207167" y="200025"/>
          <a:ext cx="1307308" cy="1295400"/>
        </a:xfrm>
        <a:prstGeom prst="rect">
          <a:avLst/>
        </a:prstGeom>
        <a:noFill/>
        <a:ln w="9525">
          <a:noFill/>
          <a:miter lim="800000"/>
          <a:headEnd/>
          <a:tailEnd/>
        </a:ln>
      </xdr:spPr>
    </xdr:pic>
    <xdr:clientData/>
  </xdr:twoCellAnchor>
  <xdr:twoCellAnchor editAs="oneCell">
    <xdr:from>
      <xdr:col>23</xdr:col>
      <xdr:colOff>571500</xdr:colOff>
      <xdr:row>1</xdr:row>
      <xdr:rowOff>70430</xdr:rowOff>
    </xdr:from>
    <xdr:to>
      <xdr:col>26</xdr:col>
      <xdr:colOff>313717</xdr:colOff>
      <xdr:row>8</xdr:row>
      <xdr:rowOff>19050</xdr:rowOff>
    </xdr:to>
    <xdr:pic>
      <xdr:nvPicPr>
        <xdr:cNvPr id="9" name="8 Imagen" descr="F:\HOJA MEMBRETADA OBRAS PÚBLICAS.jpg"/>
        <xdr:cNvPicPr/>
      </xdr:nvPicPr>
      <xdr:blipFill>
        <a:blip xmlns:r="http://schemas.openxmlformats.org/officeDocument/2006/relationships" r:embed="rId2"/>
        <a:srcRect l="83643" t="4134" r="2799" b="86521"/>
        <a:stretch>
          <a:fillRect/>
        </a:stretch>
      </xdr:blipFill>
      <xdr:spPr bwMode="auto">
        <a:xfrm>
          <a:off x="15601950" y="241880"/>
          <a:ext cx="1285267" cy="115829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33109</xdr:colOff>
      <xdr:row>1</xdr:row>
      <xdr:rowOff>66263</xdr:rowOff>
    </xdr:from>
    <xdr:to>
      <xdr:col>2</xdr:col>
      <xdr:colOff>709084</xdr:colOff>
      <xdr:row>8</xdr:row>
      <xdr:rowOff>105833</xdr:rowOff>
    </xdr:to>
    <xdr:pic>
      <xdr:nvPicPr>
        <xdr:cNvPr id="4" name="3 Imagen" descr="F:\HOJA MEMBRETADA OBRAS PÚBLICAS.jpg"/>
        <xdr:cNvPicPr/>
      </xdr:nvPicPr>
      <xdr:blipFill>
        <a:blip xmlns:r="http://schemas.openxmlformats.org/officeDocument/2006/relationships" r:embed="rId1"/>
        <a:srcRect l="3580" t="1094" r="81562" b="85874"/>
        <a:stretch>
          <a:fillRect/>
        </a:stretch>
      </xdr:blipFill>
      <xdr:spPr bwMode="auto">
        <a:xfrm>
          <a:off x="107192" y="235596"/>
          <a:ext cx="1120475" cy="1235487"/>
        </a:xfrm>
        <a:prstGeom prst="rect">
          <a:avLst/>
        </a:prstGeom>
        <a:noFill/>
        <a:ln w="9525">
          <a:noFill/>
          <a:miter lim="800000"/>
          <a:headEnd/>
          <a:tailEnd/>
        </a:ln>
      </xdr:spPr>
    </xdr:pic>
    <xdr:clientData/>
  </xdr:twoCellAnchor>
  <xdr:twoCellAnchor editAs="oneCell">
    <xdr:from>
      <xdr:col>24</xdr:col>
      <xdr:colOff>590550</xdr:colOff>
      <xdr:row>1</xdr:row>
      <xdr:rowOff>114300</xdr:rowOff>
    </xdr:from>
    <xdr:to>
      <xdr:col>27</xdr:col>
      <xdr:colOff>339862</xdr:colOff>
      <xdr:row>7</xdr:row>
      <xdr:rowOff>105831</xdr:rowOff>
    </xdr:to>
    <xdr:pic>
      <xdr:nvPicPr>
        <xdr:cNvPr id="5" name="4 Imagen" descr="F:\HOJA MEMBRETADA OBRAS PÚBLICAS.jpg"/>
        <xdr:cNvPicPr/>
      </xdr:nvPicPr>
      <xdr:blipFill>
        <a:blip xmlns:r="http://schemas.openxmlformats.org/officeDocument/2006/relationships" r:embed="rId1"/>
        <a:srcRect l="83643" t="4134" r="2799" b="86521"/>
        <a:stretch>
          <a:fillRect/>
        </a:stretch>
      </xdr:blipFill>
      <xdr:spPr bwMode="auto">
        <a:xfrm>
          <a:off x="13896975" y="285750"/>
          <a:ext cx="1178062" cy="103928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142875</xdr:colOff>
      <xdr:row>27</xdr:row>
      <xdr:rowOff>0</xdr:rowOff>
    </xdr:from>
    <xdr:to>
      <xdr:col>7</xdr:col>
      <xdr:colOff>257175</xdr:colOff>
      <xdr:row>27</xdr:row>
      <xdr:rowOff>0</xdr:rowOff>
    </xdr:to>
    <xdr:sp macro="" textlink="">
      <xdr:nvSpPr>
        <xdr:cNvPr id="35847" name="Text Box 7"/>
        <xdr:cNvSpPr txBox="1">
          <a:spLocks noChangeArrowheads="1"/>
        </xdr:cNvSpPr>
      </xdr:nvSpPr>
      <xdr:spPr bwMode="auto">
        <a:xfrm>
          <a:off x="219075" y="8305800"/>
          <a:ext cx="42195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s-MX" sz="800" b="0" i="0" strike="noStrike">
            <a:solidFill>
              <a:srgbClr val="000000"/>
            </a:solidFill>
            <a:latin typeface="Arial"/>
            <a:cs typeface="Arial"/>
          </a:endParaRPr>
        </a:p>
        <a:p>
          <a:pPr algn="l" rtl="0">
            <a:defRPr sz="1000"/>
          </a:pPr>
          <a:r>
            <a:rPr lang="es-MX" sz="800" b="1" i="0" strike="noStrike">
              <a:solidFill>
                <a:srgbClr val="000000"/>
              </a:solidFill>
              <a:latin typeface="Arial"/>
              <a:cs typeface="Arial"/>
            </a:rPr>
            <a:t>ESTADO: QUERETARO</a:t>
          </a:r>
        </a:p>
        <a:p>
          <a:pPr algn="l" rtl="0">
            <a:defRPr sz="1000"/>
          </a:pPr>
          <a:r>
            <a:rPr lang="es-MX" sz="800" b="1" i="0" strike="noStrike">
              <a:solidFill>
                <a:srgbClr val="000000"/>
              </a:solidFill>
              <a:latin typeface="Arial"/>
              <a:cs typeface="Arial"/>
            </a:rPr>
            <a:t>FONDO DE APORTACIONES PARA LA INFRAESTRUCTURA SOCIAL</a:t>
          </a:r>
        </a:p>
        <a:p>
          <a:pPr algn="l" rtl="0">
            <a:defRPr sz="1000"/>
          </a:pPr>
          <a:r>
            <a:rPr lang="es-MX" sz="800" b="1" i="0" strike="noStrike">
              <a:solidFill>
                <a:srgbClr val="000000"/>
              </a:solidFill>
              <a:latin typeface="Arial"/>
              <a:cs typeface="Arial"/>
            </a:rPr>
            <a:t>MODALIDAD: INFRAESTRUCTURA SOCIAL MUNICIPAL</a:t>
          </a:r>
        </a:p>
        <a:p>
          <a:pPr algn="l" rtl="0">
            <a:defRPr sz="1000"/>
          </a:pPr>
          <a:r>
            <a:rPr lang="es-MX" sz="800" b="1" i="0" strike="noStrike">
              <a:solidFill>
                <a:srgbClr val="000000"/>
              </a:solidFill>
              <a:latin typeface="Arial"/>
              <a:cs typeface="Arial"/>
            </a:rPr>
            <a:t>MUNICIPIO: PINAL DE AMOLES </a:t>
          </a:r>
        </a:p>
        <a:p>
          <a:pPr algn="l" rtl="0">
            <a:defRPr sz="1000"/>
          </a:pPr>
          <a:r>
            <a:rPr lang="es-MX" sz="800" b="1" i="0" strike="noStrike">
              <a:solidFill>
                <a:srgbClr val="000000"/>
              </a:solidFill>
              <a:latin typeface="Arial"/>
              <a:cs typeface="Arial"/>
            </a:rPr>
            <a:t>ZONA PRIORITARIA:</a:t>
          </a:r>
        </a:p>
        <a:p>
          <a:pPr algn="l" rtl="0">
            <a:defRPr sz="1000"/>
          </a:pPr>
          <a:r>
            <a:rPr lang="es-MX" sz="800" b="1" i="0" strike="noStrike">
              <a:solidFill>
                <a:srgbClr val="000000"/>
              </a:solidFill>
              <a:latin typeface="Arial"/>
              <a:cs typeface="Arial"/>
            </a:rPr>
            <a:t>DEPENDENCIA NORMATIVA:</a:t>
          </a:r>
        </a:p>
      </xdr:txBody>
    </xdr:sp>
    <xdr:clientData/>
  </xdr:twoCellAnchor>
  <xdr:twoCellAnchor>
    <xdr:from>
      <xdr:col>11</xdr:col>
      <xdr:colOff>533400</xdr:colOff>
      <xdr:row>27</xdr:row>
      <xdr:rowOff>0</xdr:rowOff>
    </xdr:from>
    <xdr:to>
      <xdr:col>22</xdr:col>
      <xdr:colOff>123825</xdr:colOff>
      <xdr:row>27</xdr:row>
      <xdr:rowOff>0</xdr:rowOff>
    </xdr:to>
    <xdr:sp macro="" textlink="">
      <xdr:nvSpPr>
        <xdr:cNvPr id="35848" name="Text Box 8"/>
        <xdr:cNvSpPr txBox="1">
          <a:spLocks noChangeArrowheads="1"/>
        </xdr:cNvSpPr>
      </xdr:nvSpPr>
      <xdr:spPr bwMode="auto">
        <a:xfrm>
          <a:off x="5638800" y="8305800"/>
          <a:ext cx="65627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s-MX" sz="800" b="0" i="0" strike="noStrike">
              <a:solidFill>
                <a:srgbClr val="000000"/>
              </a:solidFill>
              <a:latin typeface="Arial"/>
              <a:cs typeface="Arial"/>
            </a:rPr>
            <a:t>INSTANCIA EJECUTORA: MUNICIPIO DE PINAL DE AMOLES </a:t>
          </a:r>
        </a:p>
      </xdr:txBody>
    </xdr:sp>
    <xdr:clientData/>
  </xdr:twoCellAnchor>
  <xdr:twoCellAnchor>
    <xdr:from>
      <xdr:col>23</xdr:col>
      <xdr:colOff>609600</xdr:colOff>
      <xdr:row>27</xdr:row>
      <xdr:rowOff>0</xdr:rowOff>
    </xdr:from>
    <xdr:to>
      <xdr:col>27</xdr:col>
      <xdr:colOff>0</xdr:colOff>
      <xdr:row>27</xdr:row>
      <xdr:rowOff>0</xdr:rowOff>
    </xdr:to>
    <xdr:sp macro="" textlink="">
      <xdr:nvSpPr>
        <xdr:cNvPr id="35849" name="Text Box 9"/>
        <xdr:cNvSpPr txBox="1">
          <a:spLocks noChangeArrowheads="1"/>
        </xdr:cNvSpPr>
      </xdr:nvSpPr>
      <xdr:spPr bwMode="auto">
        <a:xfrm>
          <a:off x="13344525" y="8305800"/>
          <a:ext cx="10668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s-MX" sz="800" b="0" i="0" strike="noStrike">
              <a:solidFill>
                <a:srgbClr val="000000"/>
              </a:solidFill>
              <a:latin typeface="Arial"/>
              <a:cs typeface="Arial"/>
            </a:rPr>
            <a:t>HOJA: 1  DE: 8</a:t>
          </a:r>
        </a:p>
      </xdr:txBody>
    </xdr:sp>
    <xdr:clientData/>
  </xdr:twoCellAnchor>
  <xdr:twoCellAnchor editAs="oneCell">
    <xdr:from>
      <xdr:col>1</xdr:col>
      <xdr:colOff>38100</xdr:colOff>
      <xdr:row>1</xdr:row>
      <xdr:rowOff>38099</xdr:rowOff>
    </xdr:from>
    <xdr:to>
      <xdr:col>2</xdr:col>
      <xdr:colOff>666750</xdr:colOff>
      <xdr:row>8</xdr:row>
      <xdr:rowOff>110217</xdr:rowOff>
    </xdr:to>
    <xdr:pic>
      <xdr:nvPicPr>
        <xdr:cNvPr id="11" name="10 Imagen" descr="F:\HOJA MEMBRETADA OBRAS PÚBLICAS.jpg"/>
        <xdr:cNvPicPr/>
      </xdr:nvPicPr>
      <xdr:blipFill>
        <a:blip xmlns:r="http://schemas.openxmlformats.org/officeDocument/2006/relationships" r:embed="rId1"/>
        <a:srcRect l="3580" t="1094" r="81562" b="85874"/>
        <a:stretch>
          <a:fillRect/>
        </a:stretch>
      </xdr:blipFill>
      <xdr:spPr bwMode="auto">
        <a:xfrm>
          <a:off x="114300" y="209549"/>
          <a:ext cx="1162050" cy="1281793"/>
        </a:xfrm>
        <a:prstGeom prst="rect">
          <a:avLst/>
        </a:prstGeom>
        <a:noFill/>
        <a:ln w="9525">
          <a:noFill/>
          <a:miter lim="800000"/>
          <a:headEnd/>
          <a:tailEnd/>
        </a:ln>
      </xdr:spPr>
    </xdr:pic>
    <xdr:clientData/>
  </xdr:twoCellAnchor>
  <xdr:twoCellAnchor editAs="oneCell">
    <xdr:from>
      <xdr:col>24</xdr:col>
      <xdr:colOff>85725</xdr:colOff>
      <xdr:row>1</xdr:row>
      <xdr:rowOff>116102</xdr:rowOff>
    </xdr:from>
    <xdr:to>
      <xdr:col>26</xdr:col>
      <xdr:colOff>348522</xdr:colOff>
      <xdr:row>7</xdr:row>
      <xdr:rowOff>95250</xdr:rowOff>
    </xdr:to>
    <xdr:pic>
      <xdr:nvPicPr>
        <xdr:cNvPr id="12" name="11 Imagen" descr="F:\HOJA MEMBRETADA OBRAS PÚBLICAS.jpg"/>
        <xdr:cNvPicPr/>
      </xdr:nvPicPr>
      <xdr:blipFill>
        <a:blip xmlns:r="http://schemas.openxmlformats.org/officeDocument/2006/relationships" r:embed="rId1"/>
        <a:srcRect l="83643" t="4134" r="2799" b="86521"/>
        <a:stretch>
          <a:fillRect/>
        </a:stretch>
      </xdr:blipFill>
      <xdr:spPr bwMode="auto">
        <a:xfrm>
          <a:off x="14925675" y="287552"/>
          <a:ext cx="1129572" cy="1026898"/>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78978</xdr:colOff>
      <xdr:row>1</xdr:row>
      <xdr:rowOff>150416</xdr:rowOff>
    </xdr:from>
    <xdr:to>
      <xdr:col>2</xdr:col>
      <xdr:colOff>358267</xdr:colOff>
      <xdr:row>1</xdr:row>
      <xdr:rowOff>154645</xdr:rowOff>
    </xdr:to>
    <xdr:pic>
      <xdr:nvPicPr>
        <xdr:cNvPr id="20" name="19 Imagen" descr="J:\LOGOTIPO MUNICIPAL.png"/>
        <xdr:cNvPicPr/>
      </xdr:nvPicPr>
      <xdr:blipFill>
        <a:blip xmlns:r="http://schemas.openxmlformats.org/officeDocument/2006/relationships" r:embed="rId1" cstate="print"/>
        <a:stretch>
          <a:fillRect/>
        </a:stretch>
      </xdr:blipFill>
      <xdr:spPr bwMode="auto">
        <a:xfrm>
          <a:off x="155178" y="321866"/>
          <a:ext cx="984139" cy="4229"/>
        </a:xfrm>
        <a:prstGeom prst="rect">
          <a:avLst/>
        </a:prstGeom>
        <a:noFill/>
        <a:ln>
          <a:noFill/>
        </a:ln>
      </xdr:spPr>
    </xdr:pic>
    <xdr:clientData/>
  </xdr:twoCellAnchor>
  <xdr:twoCellAnchor editAs="oneCell">
    <xdr:from>
      <xdr:col>1</xdr:col>
      <xdr:colOff>28575</xdr:colOff>
      <xdr:row>1</xdr:row>
      <xdr:rowOff>19050</xdr:rowOff>
    </xdr:from>
    <xdr:to>
      <xdr:col>2</xdr:col>
      <xdr:colOff>678180</xdr:colOff>
      <xdr:row>1</xdr:row>
      <xdr:rowOff>22640</xdr:rowOff>
    </xdr:to>
    <xdr:pic>
      <xdr:nvPicPr>
        <xdr:cNvPr id="21" name="20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78978</xdr:colOff>
      <xdr:row>1</xdr:row>
      <xdr:rowOff>150416</xdr:rowOff>
    </xdr:from>
    <xdr:to>
      <xdr:col>2</xdr:col>
      <xdr:colOff>358267</xdr:colOff>
      <xdr:row>1</xdr:row>
      <xdr:rowOff>154645</xdr:rowOff>
    </xdr:to>
    <xdr:pic>
      <xdr:nvPicPr>
        <xdr:cNvPr id="26" name="25 Imagen" descr="J:\LOGOTIPO MUNICIPAL.png"/>
        <xdr:cNvPicPr/>
      </xdr:nvPicPr>
      <xdr:blipFill>
        <a:blip xmlns:r="http://schemas.openxmlformats.org/officeDocument/2006/relationships" r:embed="rId1" cstate="print"/>
        <a:stretch>
          <a:fillRect/>
        </a:stretch>
      </xdr:blipFill>
      <xdr:spPr bwMode="auto">
        <a:xfrm>
          <a:off x="155178" y="321866"/>
          <a:ext cx="984139" cy="4229"/>
        </a:xfrm>
        <a:prstGeom prst="rect">
          <a:avLst/>
        </a:prstGeom>
        <a:noFill/>
        <a:ln>
          <a:noFill/>
        </a:ln>
      </xdr:spPr>
    </xdr:pic>
    <xdr:clientData/>
  </xdr:twoCellAnchor>
  <xdr:twoCellAnchor editAs="oneCell">
    <xdr:from>
      <xdr:col>1</xdr:col>
      <xdr:colOff>28575</xdr:colOff>
      <xdr:row>1</xdr:row>
      <xdr:rowOff>19050</xdr:rowOff>
    </xdr:from>
    <xdr:to>
      <xdr:col>2</xdr:col>
      <xdr:colOff>678180</xdr:colOff>
      <xdr:row>1</xdr:row>
      <xdr:rowOff>22640</xdr:rowOff>
    </xdr:to>
    <xdr:pic>
      <xdr:nvPicPr>
        <xdr:cNvPr id="27" name="26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57151</xdr:colOff>
      <xdr:row>1</xdr:row>
      <xdr:rowOff>28574</xdr:rowOff>
    </xdr:from>
    <xdr:to>
      <xdr:col>2</xdr:col>
      <xdr:colOff>638175</xdr:colOff>
      <xdr:row>8</xdr:row>
      <xdr:rowOff>142874</xdr:rowOff>
    </xdr:to>
    <xdr:pic>
      <xdr:nvPicPr>
        <xdr:cNvPr id="9" name="8 Imagen" descr="F:\HOJA MEMBRETADA OBRAS PÚBLICAS.jpg"/>
        <xdr:cNvPicPr/>
      </xdr:nvPicPr>
      <xdr:blipFill>
        <a:blip xmlns:r="http://schemas.openxmlformats.org/officeDocument/2006/relationships" r:embed="rId2"/>
        <a:srcRect l="3580" t="1094" r="81562" b="85874"/>
        <a:stretch>
          <a:fillRect/>
        </a:stretch>
      </xdr:blipFill>
      <xdr:spPr bwMode="auto">
        <a:xfrm>
          <a:off x="133351" y="200024"/>
          <a:ext cx="1285874" cy="1323975"/>
        </a:xfrm>
        <a:prstGeom prst="rect">
          <a:avLst/>
        </a:prstGeom>
        <a:noFill/>
        <a:ln w="9525">
          <a:noFill/>
          <a:miter lim="800000"/>
          <a:headEnd/>
          <a:tailEnd/>
        </a:ln>
      </xdr:spPr>
    </xdr:pic>
    <xdr:clientData/>
  </xdr:twoCellAnchor>
  <xdr:twoCellAnchor editAs="oneCell">
    <xdr:from>
      <xdr:col>23</xdr:col>
      <xdr:colOff>819150</xdr:colOff>
      <xdr:row>1</xdr:row>
      <xdr:rowOff>85725</xdr:rowOff>
    </xdr:from>
    <xdr:to>
      <xdr:col>26</xdr:col>
      <xdr:colOff>377097</xdr:colOff>
      <xdr:row>7</xdr:row>
      <xdr:rowOff>133351</xdr:rowOff>
    </xdr:to>
    <xdr:pic>
      <xdr:nvPicPr>
        <xdr:cNvPr id="10" name="9 Imagen" descr="F:\HOJA MEMBRETADA OBRAS PÚBLICAS.jpg"/>
        <xdr:cNvPicPr/>
      </xdr:nvPicPr>
      <xdr:blipFill>
        <a:blip xmlns:r="http://schemas.openxmlformats.org/officeDocument/2006/relationships" r:embed="rId2"/>
        <a:srcRect l="83643" t="4134" r="2799" b="86521"/>
        <a:stretch>
          <a:fillRect/>
        </a:stretch>
      </xdr:blipFill>
      <xdr:spPr bwMode="auto">
        <a:xfrm>
          <a:off x="15078075" y="257175"/>
          <a:ext cx="1234347" cy="1095376"/>
        </a:xfrm>
        <a:prstGeom prst="rect">
          <a:avLst/>
        </a:prstGeom>
        <a:noFill/>
        <a:ln w="9525">
          <a:noFill/>
          <a:miter lim="800000"/>
          <a:headEnd/>
          <a:tailEnd/>
        </a:ln>
      </xdr:spPr>
    </xdr:pic>
    <xdr:clientData/>
  </xdr:twoCellAnchor>
  <xdr:twoCellAnchor editAs="oneCell">
    <xdr:from>
      <xdr:col>1</xdr:col>
      <xdr:colOff>57151</xdr:colOff>
      <xdr:row>1</xdr:row>
      <xdr:rowOff>19049</xdr:rowOff>
    </xdr:from>
    <xdr:to>
      <xdr:col>2</xdr:col>
      <xdr:colOff>638175</xdr:colOff>
      <xdr:row>8</xdr:row>
      <xdr:rowOff>133349</xdr:rowOff>
    </xdr:to>
    <xdr:pic>
      <xdr:nvPicPr>
        <xdr:cNvPr id="11" name="10 Imagen" descr="F:\HOJA MEMBRETADA OBRAS PÚBLICAS.jpg"/>
        <xdr:cNvPicPr/>
      </xdr:nvPicPr>
      <xdr:blipFill>
        <a:blip xmlns:r="http://schemas.openxmlformats.org/officeDocument/2006/relationships" r:embed="rId2"/>
        <a:srcRect l="3580" t="1094" r="81562" b="85874"/>
        <a:stretch>
          <a:fillRect/>
        </a:stretch>
      </xdr:blipFill>
      <xdr:spPr bwMode="auto">
        <a:xfrm>
          <a:off x="133351" y="190499"/>
          <a:ext cx="1285874" cy="1323975"/>
        </a:xfrm>
        <a:prstGeom prst="rect">
          <a:avLst/>
        </a:prstGeom>
        <a:noFill/>
        <a:ln w="9525">
          <a:noFill/>
          <a:miter lim="800000"/>
          <a:headEnd/>
          <a:tailEnd/>
        </a:ln>
      </xdr:spPr>
    </xdr:pic>
    <xdr:clientData/>
  </xdr:twoCellAnchor>
  <xdr:twoCellAnchor editAs="oneCell">
    <xdr:from>
      <xdr:col>23</xdr:col>
      <xdr:colOff>819150</xdr:colOff>
      <xdr:row>1</xdr:row>
      <xdr:rowOff>76200</xdr:rowOff>
    </xdr:from>
    <xdr:to>
      <xdr:col>26</xdr:col>
      <xdr:colOff>377097</xdr:colOff>
      <xdr:row>7</xdr:row>
      <xdr:rowOff>123826</xdr:rowOff>
    </xdr:to>
    <xdr:pic>
      <xdr:nvPicPr>
        <xdr:cNvPr id="12" name="11 Imagen" descr="F:\HOJA MEMBRETADA OBRAS PÚBLICAS.jpg"/>
        <xdr:cNvPicPr/>
      </xdr:nvPicPr>
      <xdr:blipFill>
        <a:blip xmlns:r="http://schemas.openxmlformats.org/officeDocument/2006/relationships" r:embed="rId2"/>
        <a:srcRect l="83643" t="4134" r="2799" b="86521"/>
        <a:stretch>
          <a:fillRect/>
        </a:stretch>
      </xdr:blipFill>
      <xdr:spPr bwMode="auto">
        <a:xfrm>
          <a:off x="15078075" y="247650"/>
          <a:ext cx="1234347" cy="109537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tabSelected="1" view="pageBreakPreview" zoomScaleSheetLayoutView="100" workbookViewId="0">
      <selection activeCell="I20" sqref="I20"/>
    </sheetView>
  </sheetViews>
  <sheetFormatPr baseColWidth="10" defaultRowHeight="12.75" x14ac:dyDescent="0.2"/>
  <cols>
    <col min="1" max="1" width="3.42578125" style="62" customWidth="1"/>
    <col min="2" max="2" width="11.140625" style="62" customWidth="1"/>
    <col min="3" max="3" width="10.7109375" style="62" customWidth="1"/>
    <col min="4" max="4" width="10.42578125" style="62" customWidth="1"/>
    <col min="5" max="5" width="11.42578125" style="62" customWidth="1"/>
    <col min="6" max="6" width="2" style="62" customWidth="1"/>
    <col min="7" max="7" width="6.42578125" style="62" customWidth="1"/>
    <col min="8" max="8" width="6" style="62" customWidth="1"/>
    <col min="9" max="9" width="13.28515625" style="62" customWidth="1"/>
    <col min="10" max="10" width="7.85546875" style="62" bestFit="1" customWidth="1"/>
    <col min="11" max="11" width="7.85546875" style="62" customWidth="1"/>
    <col min="12" max="12" width="14.85546875" style="62" customWidth="1"/>
    <col min="13" max="13" width="8.7109375" style="62" customWidth="1"/>
    <col min="14" max="14" width="13" style="62" customWidth="1"/>
    <col min="15" max="15" width="7.5703125" style="62" customWidth="1"/>
    <col min="16" max="16" width="12.85546875" style="62" customWidth="1"/>
    <col min="17" max="17" width="12.140625" style="62" customWidth="1"/>
    <col min="18" max="18" width="12" style="62" customWidth="1"/>
    <col min="19" max="19" width="12.42578125" style="62" customWidth="1"/>
    <col min="20" max="20" width="8.5703125" style="62" customWidth="1"/>
    <col min="21" max="21" width="7.5703125" style="62" customWidth="1"/>
    <col min="22" max="22" width="8.7109375" style="62" customWidth="1"/>
    <col min="23" max="23" width="7.42578125" style="62" customWidth="1"/>
    <col min="24" max="25" width="9" style="62" customWidth="1"/>
    <col min="26" max="27" width="5.85546875" style="62" customWidth="1"/>
    <col min="28" max="28" width="1.5703125" style="62" customWidth="1"/>
    <col min="29" max="29" width="10" style="62" customWidth="1"/>
    <col min="30" max="30" width="18" style="62" customWidth="1"/>
    <col min="31" max="16384" width="11.42578125" style="62"/>
  </cols>
  <sheetData>
    <row r="1" spans="1:32" ht="12" customHeight="1" thickBot="1" x14ac:dyDescent="0.25"/>
    <row r="2" spans="1:32" x14ac:dyDescent="0.2">
      <c r="B2" s="134"/>
      <c r="C2" s="135"/>
      <c r="D2" s="135"/>
      <c r="E2" s="135"/>
      <c r="F2" s="135"/>
      <c r="G2" s="135"/>
      <c r="H2" s="135"/>
      <c r="I2" s="135"/>
      <c r="J2" s="135"/>
      <c r="K2" s="135"/>
      <c r="L2" s="135"/>
      <c r="M2" s="135"/>
      <c r="N2" s="135"/>
      <c r="O2" s="135"/>
      <c r="P2" s="135"/>
      <c r="Q2" s="135"/>
      <c r="R2" s="135"/>
      <c r="S2" s="135"/>
      <c r="T2" s="135"/>
      <c r="U2" s="135"/>
      <c r="V2" s="135"/>
      <c r="W2" s="135"/>
      <c r="X2" s="135"/>
      <c r="Y2" s="135"/>
      <c r="Z2" s="135"/>
      <c r="AA2" s="136"/>
    </row>
    <row r="3" spans="1:32" ht="15.75" x14ac:dyDescent="0.25">
      <c r="A3" s="138"/>
      <c r="C3" s="175"/>
      <c r="D3" s="178" t="s">
        <v>88</v>
      </c>
      <c r="F3" s="22"/>
      <c r="G3" s="67"/>
      <c r="H3" s="175"/>
      <c r="I3" s="175"/>
      <c r="J3" s="175"/>
      <c r="K3" s="175"/>
      <c r="L3" s="693" t="s">
        <v>24</v>
      </c>
      <c r="M3" s="693"/>
      <c r="N3" s="693"/>
      <c r="O3" s="693"/>
      <c r="P3" s="693"/>
      <c r="Q3" s="693"/>
      <c r="R3" s="175"/>
      <c r="S3" s="175"/>
      <c r="U3" s="166" t="s">
        <v>56</v>
      </c>
      <c r="V3" s="22" t="s">
        <v>114</v>
      </c>
      <c r="W3" s="175"/>
      <c r="X3" s="175"/>
      <c r="Y3" s="175"/>
      <c r="Z3" s="175"/>
      <c r="AA3" s="176"/>
    </row>
    <row r="4" spans="1:32" ht="15.75" x14ac:dyDescent="0.25">
      <c r="A4" s="138"/>
      <c r="C4" s="175"/>
      <c r="D4" s="168" t="s">
        <v>55</v>
      </c>
      <c r="E4" s="22"/>
      <c r="F4" s="22"/>
      <c r="G4" s="30"/>
      <c r="H4" s="175"/>
      <c r="I4" s="175"/>
      <c r="J4" s="175"/>
      <c r="K4" s="175"/>
      <c r="L4" s="693" t="s">
        <v>25</v>
      </c>
      <c r="M4" s="693"/>
      <c r="N4" s="693"/>
      <c r="O4" s="693"/>
      <c r="P4" s="693"/>
      <c r="Q4" s="693"/>
      <c r="R4" s="175"/>
      <c r="S4" s="175"/>
      <c r="T4" s="175"/>
      <c r="U4" s="175"/>
      <c r="V4" s="175"/>
      <c r="W4" s="175"/>
      <c r="X4" s="175"/>
      <c r="Y4" s="175"/>
      <c r="Z4" s="175"/>
      <c r="AA4" s="176"/>
    </row>
    <row r="5" spans="1:32" x14ac:dyDescent="0.2">
      <c r="A5" s="138"/>
      <c r="C5" s="139"/>
      <c r="D5" s="168" t="s">
        <v>64</v>
      </c>
      <c r="E5" s="22"/>
      <c r="F5" s="168"/>
      <c r="G5" s="168"/>
      <c r="H5" s="139"/>
      <c r="I5" s="139"/>
      <c r="J5" s="139"/>
      <c r="K5" s="139"/>
      <c r="L5" s="690" t="s">
        <v>87</v>
      </c>
      <c r="M5" s="690"/>
      <c r="N5" s="690"/>
      <c r="O5" s="690"/>
      <c r="P5" s="690"/>
      <c r="Q5" s="690"/>
      <c r="R5" s="690"/>
      <c r="S5" s="139"/>
      <c r="T5" s="139"/>
      <c r="U5" s="139"/>
      <c r="V5" s="139"/>
      <c r="W5" s="139"/>
      <c r="X5" s="139"/>
      <c r="Y5" s="139"/>
      <c r="Z5" s="139"/>
      <c r="AA5" s="177"/>
    </row>
    <row r="6" spans="1:32" x14ac:dyDescent="0.2">
      <c r="B6" s="23"/>
      <c r="D6" s="168" t="s">
        <v>63</v>
      </c>
      <c r="E6" s="561" t="s">
        <v>431</v>
      </c>
      <c r="F6" s="22"/>
      <c r="G6" s="67"/>
      <c r="H6" s="67"/>
      <c r="I6" s="67"/>
      <c r="J6" s="67"/>
      <c r="K6" s="67"/>
      <c r="L6" s="690"/>
      <c r="M6" s="690"/>
      <c r="N6" s="690"/>
      <c r="O6" s="690"/>
      <c r="P6" s="690"/>
      <c r="Q6" s="690"/>
      <c r="R6" s="690"/>
      <c r="S6" s="34"/>
      <c r="T6" s="683" t="s">
        <v>39</v>
      </c>
      <c r="U6" s="683"/>
      <c r="V6" s="683"/>
      <c r="W6" s="683"/>
      <c r="X6" s="67"/>
      <c r="Y6" s="67"/>
      <c r="Z6" s="67"/>
      <c r="AA6" s="138"/>
    </row>
    <row r="7" spans="1:32" x14ac:dyDescent="0.2">
      <c r="B7" s="23"/>
      <c r="D7" s="168" t="s">
        <v>70</v>
      </c>
      <c r="F7" s="22"/>
      <c r="G7" s="67"/>
      <c r="H7" s="30"/>
      <c r="I7" s="30"/>
      <c r="J7" s="30"/>
      <c r="K7" s="30"/>
      <c r="L7" s="689" t="s">
        <v>62</v>
      </c>
      <c r="M7" s="689"/>
      <c r="N7" s="689"/>
      <c r="O7" s="689"/>
      <c r="P7" s="689"/>
      <c r="Q7" s="689"/>
      <c r="R7" s="30"/>
      <c r="S7" s="30"/>
      <c r="T7" s="36" t="s">
        <v>44</v>
      </c>
      <c r="U7" s="35" t="s">
        <v>45</v>
      </c>
      <c r="W7" s="67"/>
      <c r="X7" s="67"/>
      <c r="Y7" s="67"/>
      <c r="Z7" s="67"/>
      <c r="AA7" s="138"/>
    </row>
    <row r="8" spans="1:32" x14ac:dyDescent="0.2">
      <c r="B8" s="23"/>
      <c r="D8" s="168" t="s">
        <v>71</v>
      </c>
      <c r="E8" s="22"/>
      <c r="F8" s="22"/>
      <c r="G8" s="67"/>
      <c r="H8" s="139"/>
      <c r="I8" s="139"/>
      <c r="J8" s="139"/>
      <c r="K8" s="139"/>
      <c r="L8" s="687" t="s">
        <v>150</v>
      </c>
      <c r="M8" s="687"/>
      <c r="N8" s="687"/>
      <c r="O8" s="687"/>
      <c r="P8" s="687"/>
      <c r="Q8" s="687"/>
      <c r="S8" s="34"/>
      <c r="T8" s="36" t="s">
        <v>41</v>
      </c>
      <c r="U8" s="35" t="s">
        <v>46</v>
      </c>
      <c r="W8" s="34"/>
      <c r="X8" s="34"/>
      <c r="Y8" s="67"/>
      <c r="Z8" s="67"/>
      <c r="AA8" s="138"/>
    </row>
    <row r="9" spans="1:32" ht="13.5" thickBot="1" x14ac:dyDescent="0.25">
      <c r="B9" s="23"/>
      <c r="H9" s="67"/>
      <c r="I9" s="67"/>
      <c r="J9" s="67"/>
      <c r="K9" s="67"/>
      <c r="L9" s="688" t="s">
        <v>23</v>
      </c>
      <c r="M9" s="688"/>
      <c r="N9" s="688"/>
      <c r="O9" s="688"/>
      <c r="P9" s="688"/>
      <c r="Q9" s="688"/>
      <c r="R9" s="688"/>
      <c r="S9" s="67"/>
      <c r="T9" s="67"/>
      <c r="U9" s="67"/>
      <c r="V9" s="67"/>
      <c r="X9" s="36" t="s">
        <v>26</v>
      </c>
      <c r="Y9" s="167">
        <v>1</v>
      </c>
      <c r="Z9" s="167" t="s">
        <v>27</v>
      </c>
      <c r="AA9" s="179">
        <v>13</v>
      </c>
    </row>
    <row r="10" spans="1:32" ht="4.5" customHeight="1" thickBot="1" x14ac:dyDescent="0.25">
      <c r="B10" s="135"/>
      <c r="C10" s="135"/>
      <c r="D10" s="135"/>
      <c r="E10" s="135"/>
      <c r="F10" s="135"/>
      <c r="G10" s="135"/>
      <c r="H10" s="135"/>
      <c r="I10" s="135"/>
      <c r="J10" s="135"/>
      <c r="K10" s="135"/>
      <c r="L10" s="135"/>
      <c r="M10" s="135"/>
      <c r="N10" s="135"/>
      <c r="O10" s="135"/>
      <c r="P10" s="135"/>
      <c r="Q10" s="135"/>
      <c r="R10" s="135"/>
      <c r="S10" s="135"/>
      <c r="T10" s="135"/>
      <c r="U10" s="135"/>
      <c r="V10" s="135"/>
      <c r="W10" s="173"/>
      <c r="X10" s="173"/>
      <c r="Y10" s="173"/>
      <c r="Z10" s="173"/>
      <c r="AA10" s="173"/>
    </row>
    <row r="11" spans="1:32" s="7" customFormat="1" ht="18.75" customHeight="1" thickBot="1" x14ac:dyDescent="0.25">
      <c r="A11" s="66"/>
      <c r="B11" s="682" t="s">
        <v>136</v>
      </c>
      <c r="C11" s="682" t="s">
        <v>0</v>
      </c>
      <c r="D11" s="682"/>
      <c r="E11" s="682"/>
      <c r="F11" s="682"/>
      <c r="G11" s="682" t="s">
        <v>1</v>
      </c>
      <c r="H11" s="682" t="s">
        <v>2</v>
      </c>
      <c r="I11" s="682" t="s">
        <v>3</v>
      </c>
      <c r="J11" s="682" t="s">
        <v>37</v>
      </c>
      <c r="K11" s="682" t="s">
        <v>137</v>
      </c>
      <c r="L11" s="682" t="s">
        <v>4</v>
      </c>
      <c r="M11" s="691" t="s">
        <v>138</v>
      </c>
      <c r="N11" s="682" t="s">
        <v>5</v>
      </c>
      <c r="O11" s="682" t="s">
        <v>20</v>
      </c>
      <c r="P11" s="684" t="s">
        <v>6</v>
      </c>
      <c r="Q11" s="685"/>
      <c r="R11" s="685"/>
      <c r="S11" s="686"/>
      <c r="T11" s="682" t="s">
        <v>7</v>
      </c>
      <c r="U11" s="682"/>
      <c r="V11" s="682"/>
      <c r="W11" s="682" t="s">
        <v>8</v>
      </c>
      <c r="X11" s="682" t="s">
        <v>35</v>
      </c>
      <c r="Y11" s="682" t="s">
        <v>229</v>
      </c>
      <c r="Z11" s="682" t="s">
        <v>50</v>
      </c>
      <c r="AA11" s="682"/>
    </row>
    <row r="12" spans="1:32" s="7" customFormat="1" ht="27.75" thickBot="1" x14ac:dyDescent="0.25">
      <c r="B12" s="682"/>
      <c r="C12" s="682"/>
      <c r="D12" s="682"/>
      <c r="E12" s="682"/>
      <c r="F12" s="682"/>
      <c r="G12" s="682"/>
      <c r="H12" s="682"/>
      <c r="I12" s="682"/>
      <c r="J12" s="682"/>
      <c r="K12" s="682"/>
      <c r="L12" s="682"/>
      <c r="M12" s="692"/>
      <c r="N12" s="682"/>
      <c r="O12" s="682"/>
      <c r="P12" s="171" t="s">
        <v>11</v>
      </c>
      <c r="Q12" s="529" t="s">
        <v>350</v>
      </c>
      <c r="R12" s="171" t="s">
        <v>51</v>
      </c>
      <c r="S12" s="171" t="s">
        <v>52</v>
      </c>
      <c r="T12" s="180" t="s">
        <v>12</v>
      </c>
      <c r="U12" s="171" t="s">
        <v>13</v>
      </c>
      <c r="V12" s="258" t="s">
        <v>151</v>
      </c>
      <c r="W12" s="682"/>
      <c r="X12" s="682"/>
      <c r="Y12" s="682"/>
      <c r="Z12" s="172" t="s">
        <v>42</v>
      </c>
      <c r="AA12" s="172" t="s">
        <v>40</v>
      </c>
    </row>
    <row r="13" spans="1:32" ht="6" customHeight="1" thickBot="1" x14ac:dyDescent="0.25">
      <c r="B13" s="1"/>
      <c r="C13" s="1"/>
      <c r="D13" s="1"/>
      <c r="E13" s="1"/>
      <c r="F13" s="1"/>
      <c r="G13" s="1"/>
      <c r="H13" s="1"/>
      <c r="I13" s="1"/>
      <c r="J13" s="1"/>
      <c r="K13" s="1"/>
      <c r="L13" s="1"/>
      <c r="M13" s="1"/>
      <c r="N13" s="1"/>
      <c r="O13" s="1"/>
      <c r="P13" s="5"/>
      <c r="Q13" s="5"/>
      <c r="R13" s="5"/>
      <c r="S13" s="5"/>
      <c r="T13" s="5"/>
      <c r="U13" s="5"/>
      <c r="V13" s="5"/>
      <c r="W13" s="5"/>
      <c r="X13" s="5"/>
      <c r="Y13" s="5"/>
      <c r="Z13" s="5"/>
      <c r="AA13" s="5"/>
      <c r="AB13" s="67"/>
      <c r="AC13" s="67"/>
      <c r="AD13" s="67"/>
    </row>
    <row r="14" spans="1:32" ht="20.100000000000001" customHeight="1" x14ac:dyDescent="0.2">
      <c r="B14" s="101"/>
      <c r="C14" s="705" t="s">
        <v>22</v>
      </c>
      <c r="D14" s="706"/>
      <c r="E14" s="706"/>
      <c r="F14" s="707"/>
      <c r="G14" s="3"/>
      <c r="H14" s="3"/>
      <c r="I14" s="6"/>
      <c r="J14" s="6"/>
      <c r="K14" s="6"/>
      <c r="L14" s="72"/>
      <c r="M14" s="3"/>
      <c r="N14" s="12"/>
      <c r="O14" s="28"/>
      <c r="P14" s="12"/>
      <c r="Q14" s="12"/>
      <c r="R14" s="2"/>
      <c r="S14" s="2"/>
      <c r="T14" s="73"/>
      <c r="U14" s="78"/>
      <c r="V14" s="74"/>
      <c r="W14" s="75"/>
      <c r="X14" s="74"/>
      <c r="Y14" s="241"/>
      <c r="Z14" s="241"/>
      <c r="AA14" s="101"/>
      <c r="AB14" s="67"/>
      <c r="AC14" s="67"/>
      <c r="AD14" s="67"/>
      <c r="AE14" s="62" t="s">
        <v>353</v>
      </c>
      <c r="AF14" s="62" t="s">
        <v>354</v>
      </c>
    </row>
    <row r="15" spans="1:32" s="63" customFormat="1" ht="26.25" customHeight="1" x14ac:dyDescent="0.2">
      <c r="B15" s="277" t="s">
        <v>268</v>
      </c>
      <c r="C15" s="694" t="s">
        <v>152</v>
      </c>
      <c r="D15" s="703"/>
      <c r="E15" s="703"/>
      <c r="F15" s="704"/>
      <c r="G15" s="287" t="s">
        <v>33</v>
      </c>
      <c r="H15" s="288" t="s">
        <v>101</v>
      </c>
      <c r="I15" s="296" t="s">
        <v>276</v>
      </c>
      <c r="J15" s="288" t="s">
        <v>135</v>
      </c>
      <c r="K15" s="289" t="s">
        <v>117</v>
      </c>
      <c r="L15" s="603" t="s">
        <v>153</v>
      </c>
      <c r="M15" s="413">
        <v>220020044</v>
      </c>
      <c r="N15" s="290">
        <f>P15</f>
        <v>649865.25</v>
      </c>
      <c r="O15" s="291">
        <v>1</v>
      </c>
      <c r="P15" s="290">
        <f>Q15+R15+S15</f>
        <v>649865.25</v>
      </c>
      <c r="Q15" s="290">
        <v>649865.25</v>
      </c>
      <c r="R15" s="290">
        <v>0</v>
      </c>
      <c r="S15" s="290">
        <v>0</v>
      </c>
      <c r="T15" s="544" t="s">
        <v>358</v>
      </c>
      <c r="U15" s="469">
        <v>400</v>
      </c>
      <c r="V15" s="292">
        <v>1</v>
      </c>
      <c r="W15" s="472">
        <v>146</v>
      </c>
      <c r="X15" s="292" t="s">
        <v>48</v>
      </c>
      <c r="Y15" s="472" t="s">
        <v>236</v>
      </c>
      <c r="Z15" s="293"/>
      <c r="AA15" s="356" t="s">
        <v>43</v>
      </c>
      <c r="AB15" s="157"/>
      <c r="AC15" s="157"/>
      <c r="AD15" s="157"/>
      <c r="AE15" s="63">
        <v>210650</v>
      </c>
      <c r="AF15" s="63">
        <v>993339</v>
      </c>
    </row>
    <row r="16" spans="1:32" s="63" customFormat="1" ht="26.25" customHeight="1" x14ac:dyDescent="0.2">
      <c r="B16" s="277" t="s">
        <v>269</v>
      </c>
      <c r="C16" s="694" t="s">
        <v>154</v>
      </c>
      <c r="D16" s="703"/>
      <c r="E16" s="703"/>
      <c r="F16" s="704"/>
      <c r="G16" s="287" t="s">
        <v>188</v>
      </c>
      <c r="H16" s="288" t="s">
        <v>101</v>
      </c>
      <c r="I16" s="296" t="s">
        <v>302</v>
      </c>
      <c r="J16" s="288" t="s">
        <v>135</v>
      </c>
      <c r="K16" s="289" t="s">
        <v>117</v>
      </c>
      <c r="L16" s="603" t="s">
        <v>323</v>
      </c>
      <c r="M16" s="413" t="s">
        <v>238</v>
      </c>
      <c r="N16" s="290">
        <f t="shared" ref="N16:N22" si="0">P16</f>
        <v>2990847.36</v>
      </c>
      <c r="O16" s="291">
        <v>1</v>
      </c>
      <c r="P16" s="290">
        <f t="shared" ref="P16:P24" si="1">Q16+R16+S16</f>
        <v>2990847.36</v>
      </c>
      <c r="Q16" s="290">
        <v>1791268.38</v>
      </c>
      <c r="R16" s="290">
        <v>0</v>
      </c>
      <c r="S16" s="290">
        <v>1199578.98</v>
      </c>
      <c r="T16" s="544" t="s">
        <v>324</v>
      </c>
      <c r="U16" s="549">
        <v>3000</v>
      </c>
      <c r="V16" s="292">
        <v>1</v>
      </c>
      <c r="W16" s="472">
        <v>1815</v>
      </c>
      <c r="X16" s="292" t="s">
        <v>48</v>
      </c>
      <c r="Y16" s="472" t="s">
        <v>304</v>
      </c>
      <c r="Z16" s="293"/>
      <c r="AA16" s="356" t="s">
        <v>43</v>
      </c>
      <c r="AB16" s="157"/>
      <c r="AC16" s="157"/>
      <c r="AD16" s="157"/>
    </row>
    <row r="17" spans="2:30" s="63" customFormat="1" ht="26.25" customHeight="1" x14ac:dyDescent="0.2">
      <c r="B17" s="277" t="s">
        <v>270</v>
      </c>
      <c r="C17" s="694" t="s">
        <v>166</v>
      </c>
      <c r="D17" s="703"/>
      <c r="E17" s="703"/>
      <c r="F17" s="704"/>
      <c r="G17" s="287" t="s">
        <v>33</v>
      </c>
      <c r="H17" s="288" t="s">
        <v>101</v>
      </c>
      <c r="I17" s="296" t="s">
        <v>104</v>
      </c>
      <c r="J17" s="288" t="s">
        <v>135</v>
      </c>
      <c r="K17" s="289" t="s">
        <v>117</v>
      </c>
      <c r="L17" s="603" t="s">
        <v>167</v>
      </c>
      <c r="M17" s="413" t="s">
        <v>239</v>
      </c>
      <c r="N17" s="290">
        <f t="shared" si="0"/>
        <v>703523.20000000007</v>
      </c>
      <c r="O17" s="291">
        <v>1</v>
      </c>
      <c r="P17" s="290">
        <f t="shared" si="1"/>
        <v>703523.20000000007</v>
      </c>
      <c r="Q17" s="290">
        <f>800000-90000-4016.6-2460.2</f>
        <v>703523.20000000007</v>
      </c>
      <c r="R17" s="290">
        <v>0</v>
      </c>
      <c r="S17" s="290">
        <v>0</v>
      </c>
      <c r="T17" s="544" t="s">
        <v>324</v>
      </c>
      <c r="U17" s="549">
        <v>1573</v>
      </c>
      <c r="V17" s="292">
        <v>1</v>
      </c>
      <c r="W17" s="472">
        <v>27</v>
      </c>
      <c r="X17" s="292" t="s">
        <v>48</v>
      </c>
      <c r="Y17" s="472" t="s">
        <v>235</v>
      </c>
      <c r="Z17" s="293"/>
      <c r="AA17" s="356" t="s">
        <v>43</v>
      </c>
      <c r="AB17" s="157"/>
      <c r="AC17" s="157"/>
      <c r="AD17" s="157"/>
    </row>
    <row r="18" spans="2:30" s="63" customFormat="1" ht="26.25" customHeight="1" x14ac:dyDescent="0.2">
      <c r="B18" s="277" t="s">
        <v>271</v>
      </c>
      <c r="C18" s="694" t="s">
        <v>228</v>
      </c>
      <c r="D18" s="703"/>
      <c r="E18" s="703"/>
      <c r="F18" s="704"/>
      <c r="G18" s="287" t="s">
        <v>33</v>
      </c>
      <c r="H18" s="288" t="s">
        <v>101</v>
      </c>
      <c r="I18" s="296" t="s">
        <v>302</v>
      </c>
      <c r="J18" s="288" t="s">
        <v>135</v>
      </c>
      <c r="K18" s="289" t="s">
        <v>117</v>
      </c>
      <c r="L18" s="603" t="s">
        <v>168</v>
      </c>
      <c r="M18" s="413" t="s">
        <v>240</v>
      </c>
      <c r="N18" s="290">
        <f t="shared" si="0"/>
        <v>993719.74</v>
      </c>
      <c r="O18" s="291">
        <v>1</v>
      </c>
      <c r="P18" s="290">
        <f t="shared" si="1"/>
        <v>993719.74</v>
      </c>
      <c r="Q18" s="290">
        <f>800000+300000-106280.26</f>
        <v>993719.74</v>
      </c>
      <c r="R18" s="290">
        <v>0</v>
      </c>
      <c r="S18" s="290">
        <v>0</v>
      </c>
      <c r="T18" s="544" t="s">
        <v>324</v>
      </c>
      <c r="U18" s="568">
        <v>160</v>
      </c>
      <c r="V18" s="292">
        <v>1</v>
      </c>
      <c r="W18" s="472">
        <v>37</v>
      </c>
      <c r="X18" s="292" t="s">
        <v>48</v>
      </c>
      <c r="Y18" s="472" t="s">
        <v>235</v>
      </c>
      <c r="Z18" s="293"/>
      <c r="AA18" s="356" t="s">
        <v>43</v>
      </c>
      <c r="AB18" s="157"/>
      <c r="AC18" s="569"/>
      <c r="AD18" s="157"/>
    </row>
    <row r="19" spans="2:30" s="152" customFormat="1" ht="43.5" customHeight="1" x14ac:dyDescent="0.2">
      <c r="B19" s="277" t="s">
        <v>406</v>
      </c>
      <c r="C19" s="694" t="s">
        <v>405</v>
      </c>
      <c r="D19" s="695"/>
      <c r="E19" s="695"/>
      <c r="F19" s="696"/>
      <c r="G19" s="295" t="s">
        <v>188</v>
      </c>
      <c r="H19" s="288" t="s">
        <v>101</v>
      </c>
      <c r="I19" s="296" t="s">
        <v>104</v>
      </c>
      <c r="J19" s="288" t="s">
        <v>135</v>
      </c>
      <c r="K19" s="289" t="s">
        <v>117</v>
      </c>
      <c r="L19" s="297" t="s">
        <v>171</v>
      </c>
      <c r="M19" s="413" t="s">
        <v>232</v>
      </c>
      <c r="N19" s="290">
        <f t="shared" si="0"/>
        <v>58000</v>
      </c>
      <c r="O19" s="298">
        <v>1</v>
      </c>
      <c r="P19" s="290">
        <f t="shared" si="1"/>
        <v>58000</v>
      </c>
      <c r="Q19" s="290">
        <v>58000</v>
      </c>
      <c r="R19" s="290">
        <v>0</v>
      </c>
      <c r="S19" s="290">
        <v>0</v>
      </c>
      <c r="T19" s="544" t="s">
        <v>324</v>
      </c>
      <c r="U19" s="545">
        <v>4000</v>
      </c>
      <c r="V19" s="299">
        <v>1</v>
      </c>
      <c r="W19" s="472">
        <v>140</v>
      </c>
      <c r="X19" s="299" t="s">
        <v>48</v>
      </c>
      <c r="Y19" s="472" t="s">
        <v>139</v>
      </c>
      <c r="Z19" s="300" t="s">
        <v>43</v>
      </c>
      <c r="AA19" s="301"/>
      <c r="AB19" s="569"/>
      <c r="AD19" s="569"/>
    </row>
    <row r="20" spans="2:30" s="152" customFormat="1" ht="45" customHeight="1" x14ac:dyDescent="0.2">
      <c r="B20" s="277" t="s">
        <v>329</v>
      </c>
      <c r="C20" s="694" t="s">
        <v>328</v>
      </c>
      <c r="D20" s="695"/>
      <c r="E20" s="695"/>
      <c r="F20" s="696"/>
      <c r="G20" s="287" t="s">
        <v>33</v>
      </c>
      <c r="H20" s="288" t="s">
        <v>101</v>
      </c>
      <c r="I20" s="278" t="s">
        <v>302</v>
      </c>
      <c r="J20" s="288" t="s">
        <v>135</v>
      </c>
      <c r="K20" s="289" t="s">
        <v>117</v>
      </c>
      <c r="L20" s="297" t="s">
        <v>169</v>
      </c>
      <c r="M20" s="413" t="s">
        <v>241</v>
      </c>
      <c r="N20" s="290">
        <f t="shared" si="0"/>
        <v>1084774.52</v>
      </c>
      <c r="O20" s="282">
        <v>1</v>
      </c>
      <c r="P20" s="290">
        <f>Q20+R20</f>
        <v>1084774.52</v>
      </c>
      <c r="Q20" s="283">
        <f>535427.26+13920</f>
        <v>549347.26</v>
      </c>
      <c r="R20" s="283">
        <v>535427.26</v>
      </c>
      <c r="S20" s="283">
        <v>0</v>
      </c>
      <c r="T20" s="544" t="s">
        <v>324</v>
      </c>
      <c r="U20" s="546">
        <v>4723</v>
      </c>
      <c r="V20" s="284">
        <v>1</v>
      </c>
      <c r="W20" s="472">
        <v>269</v>
      </c>
      <c r="X20" s="284" t="s">
        <v>48</v>
      </c>
      <c r="Y20" s="472" t="s">
        <v>235</v>
      </c>
      <c r="Z20" s="300"/>
      <c r="AA20" s="301" t="s">
        <v>43</v>
      </c>
      <c r="AB20" s="569"/>
      <c r="AC20" s="569"/>
      <c r="AD20" s="569"/>
    </row>
    <row r="21" spans="2:30" s="63" customFormat="1" ht="26.25" customHeight="1" x14ac:dyDescent="0.2">
      <c r="B21" s="277" t="s">
        <v>272</v>
      </c>
      <c r="C21" s="694" t="s">
        <v>170</v>
      </c>
      <c r="D21" s="695"/>
      <c r="E21" s="695"/>
      <c r="F21" s="696"/>
      <c r="G21" s="301" t="s">
        <v>188</v>
      </c>
      <c r="H21" s="288" t="s">
        <v>101</v>
      </c>
      <c r="I21" s="296" t="s">
        <v>276</v>
      </c>
      <c r="J21" s="288" t="s">
        <v>135</v>
      </c>
      <c r="K21" s="289" t="s">
        <v>117</v>
      </c>
      <c r="L21" s="297" t="s">
        <v>99</v>
      </c>
      <c r="M21" s="413" t="s">
        <v>242</v>
      </c>
      <c r="N21" s="290">
        <f t="shared" si="0"/>
        <v>2382328.96</v>
      </c>
      <c r="O21" s="298">
        <v>0.9</v>
      </c>
      <c r="P21" s="290">
        <f t="shared" si="1"/>
        <v>2382328.96</v>
      </c>
      <c r="Q21" s="302">
        <f>2300000-165000+247328.96</f>
        <v>2382328.96</v>
      </c>
      <c r="R21" s="283">
        <v>0</v>
      </c>
      <c r="S21" s="283">
        <v>0</v>
      </c>
      <c r="T21" s="544" t="s">
        <v>324</v>
      </c>
      <c r="U21" s="545">
        <v>5000</v>
      </c>
      <c r="V21" s="299">
        <v>1</v>
      </c>
      <c r="W21" s="472">
        <v>122</v>
      </c>
      <c r="X21" s="299" t="s">
        <v>48</v>
      </c>
      <c r="Y21" s="472" t="s">
        <v>139</v>
      </c>
      <c r="Z21" s="300"/>
      <c r="AA21" s="301" t="s">
        <v>43</v>
      </c>
      <c r="AB21" s="157"/>
      <c r="AC21" s="157"/>
      <c r="AD21" s="157"/>
    </row>
    <row r="22" spans="2:30" s="63" customFormat="1" ht="26.25" customHeight="1" x14ac:dyDescent="0.2">
      <c r="B22" s="396" t="s">
        <v>420</v>
      </c>
      <c r="C22" s="697" t="s">
        <v>421</v>
      </c>
      <c r="D22" s="698"/>
      <c r="E22" s="698"/>
      <c r="F22" s="699"/>
      <c r="G22" s="310" t="s">
        <v>33</v>
      </c>
      <c r="H22" s="307" t="s">
        <v>101</v>
      </c>
      <c r="I22" s="442" t="s">
        <v>104</v>
      </c>
      <c r="J22" s="307" t="s">
        <v>135</v>
      </c>
      <c r="K22" s="663" t="s">
        <v>117</v>
      </c>
      <c r="L22" s="331" t="s">
        <v>422</v>
      </c>
      <c r="M22" s="414" t="s">
        <v>423</v>
      </c>
      <c r="N22" s="437">
        <f t="shared" si="0"/>
        <v>796463.67999999993</v>
      </c>
      <c r="O22" s="664">
        <v>0.3</v>
      </c>
      <c r="P22" s="437">
        <f t="shared" si="1"/>
        <v>796463.67999999993</v>
      </c>
      <c r="Q22" s="453">
        <v>796463.67999999993</v>
      </c>
      <c r="R22" s="437">
        <v>0</v>
      </c>
      <c r="S22" s="437">
        <v>0</v>
      </c>
      <c r="T22" s="544" t="s">
        <v>355</v>
      </c>
      <c r="U22" s="545">
        <v>1</v>
      </c>
      <c r="V22" s="665">
        <v>1</v>
      </c>
      <c r="W22" s="472">
        <v>51</v>
      </c>
      <c r="X22" s="665" t="s">
        <v>48</v>
      </c>
      <c r="Y22" s="472" t="s">
        <v>235</v>
      </c>
      <c r="Z22" s="313"/>
      <c r="AA22" s="310" t="s">
        <v>43</v>
      </c>
      <c r="AB22" s="157"/>
      <c r="AC22" s="157"/>
      <c r="AD22" s="157"/>
    </row>
    <row r="23" spans="2:30" s="63" customFormat="1" ht="26.25" customHeight="1" x14ac:dyDescent="0.2">
      <c r="B23" s="277" t="s">
        <v>273</v>
      </c>
      <c r="C23" s="694" t="s">
        <v>190</v>
      </c>
      <c r="D23" s="695"/>
      <c r="E23" s="695"/>
      <c r="F23" s="696"/>
      <c r="G23" s="301" t="s">
        <v>188</v>
      </c>
      <c r="H23" s="288" t="s">
        <v>101</v>
      </c>
      <c r="I23" s="296" t="s">
        <v>104</v>
      </c>
      <c r="J23" s="288" t="s">
        <v>135</v>
      </c>
      <c r="K23" s="289" t="s">
        <v>117</v>
      </c>
      <c r="L23" s="297" t="s">
        <v>352</v>
      </c>
      <c r="M23" s="413" t="s">
        <v>243</v>
      </c>
      <c r="N23" s="290">
        <f t="shared" ref="N23:N24" si="2">P23</f>
        <v>1000000</v>
      </c>
      <c r="O23" s="282">
        <v>0.9</v>
      </c>
      <c r="P23" s="290">
        <f t="shared" si="1"/>
        <v>1000000</v>
      </c>
      <c r="Q23" s="302">
        <v>1000000</v>
      </c>
      <c r="R23" s="283">
        <v>0</v>
      </c>
      <c r="S23" s="283">
        <v>0</v>
      </c>
      <c r="T23" s="544" t="s">
        <v>324</v>
      </c>
      <c r="U23" s="545">
        <v>2800</v>
      </c>
      <c r="V23" s="284">
        <v>1</v>
      </c>
      <c r="W23" s="472">
        <v>197</v>
      </c>
      <c r="X23" s="284" t="s">
        <v>48</v>
      </c>
      <c r="Y23" s="472" t="s">
        <v>139</v>
      </c>
      <c r="Z23" s="300" t="s">
        <v>43</v>
      </c>
      <c r="AA23" s="301"/>
    </row>
    <row r="24" spans="2:30" s="63" customFormat="1" ht="26.25" customHeight="1" thickBot="1" x14ac:dyDescent="0.25">
      <c r="B24" s="480" t="s">
        <v>274</v>
      </c>
      <c r="C24" s="700" t="s">
        <v>166</v>
      </c>
      <c r="D24" s="701"/>
      <c r="E24" s="701"/>
      <c r="F24" s="702"/>
      <c r="G24" s="492" t="s">
        <v>33</v>
      </c>
      <c r="H24" s="481" t="s">
        <v>101</v>
      </c>
      <c r="I24" s="481" t="s">
        <v>104</v>
      </c>
      <c r="J24" s="481" t="s">
        <v>135</v>
      </c>
      <c r="K24" s="607" t="s">
        <v>117</v>
      </c>
      <c r="L24" s="608" t="s">
        <v>213</v>
      </c>
      <c r="M24" s="609" t="s">
        <v>244</v>
      </c>
      <c r="N24" s="451">
        <f t="shared" si="2"/>
        <v>100000</v>
      </c>
      <c r="O24" s="450">
        <v>0</v>
      </c>
      <c r="P24" s="451">
        <f t="shared" si="1"/>
        <v>100000</v>
      </c>
      <c r="Q24" s="451">
        <v>100000</v>
      </c>
      <c r="R24" s="451">
        <v>0</v>
      </c>
      <c r="S24" s="451">
        <v>0</v>
      </c>
      <c r="T24" s="548" t="s">
        <v>324</v>
      </c>
      <c r="U24" s="547">
        <v>600</v>
      </c>
      <c r="V24" s="482">
        <v>1</v>
      </c>
      <c r="W24" s="610">
        <v>209</v>
      </c>
      <c r="X24" s="482" t="s">
        <v>48</v>
      </c>
      <c r="Y24" s="610" t="s">
        <v>304</v>
      </c>
      <c r="Z24" s="611" t="s">
        <v>43</v>
      </c>
      <c r="AA24" s="492"/>
    </row>
    <row r="25" spans="2:30" ht="15.75" customHeight="1" thickBot="1" x14ac:dyDescent="0.25">
      <c r="L25" s="246" t="s">
        <v>91</v>
      </c>
      <c r="M25" s="246"/>
      <c r="N25" s="18">
        <f>SUM(N15:N24)</f>
        <v>10759522.710000001</v>
      </c>
      <c r="O25" s="222"/>
      <c r="P25" s="18">
        <f>SUM(P15:P24)</f>
        <v>10759522.710000001</v>
      </c>
      <c r="Q25" s="18">
        <f>SUM(Q15:Q24)</f>
        <v>9024516.4699999988</v>
      </c>
      <c r="R25" s="18">
        <f>SUM(R15:R24)</f>
        <v>535427.26</v>
      </c>
      <c r="S25" s="18">
        <f>SUM(S15:S24)</f>
        <v>1199578.98</v>
      </c>
    </row>
    <row r="26" spans="2:30" ht="7.5" customHeight="1" x14ac:dyDescent="0.2"/>
    <row r="27" spans="2:30" x14ac:dyDescent="0.2">
      <c r="Q27" s="563"/>
      <c r="V27" s="680" t="s">
        <v>415</v>
      </c>
      <c r="W27" s="680"/>
      <c r="X27" s="680"/>
      <c r="Y27" s="680"/>
      <c r="Z27" s="680"/>
      <c r="AA27" s="680"/>
    </row>
    <row r="28" spans="2:30" x14ac:dyDescent="0.2">
      <c r="P28" s="59"/>
      <c r="Q28" s="77"/>
      <c r="R28" s="477"/>
      <c r="V28" s="681" t="s">
        <v>17</v>
      </c>
      <c r="W28" s="681"/>
      <c r="X28" s="681"/>
      <c r="Y28" s="681"/>
      <c r="Z28" s="681"/>
      <c r="AA28" s="681"/>
    </row>
    <row r="29" spans="2:30" x14ac:dyDescent="0.2">
      <c r="Q29" s="625"/>
    </row>
  </sheetData>
  <mergeCells count="37">
    <mergeCell ref="B11:B12"/>
    <mergeCell ref="C11:F12"/>
    <mergeCell ref="C14:F14"/>
    <mergeCell ref="C15:F15"/>
    <mergeCell ref="C16:F16"/>
    <mergeCell ref="C24:F24"/>
    <mergeCell ref="I11:I12"/>
    <mergeCell ref="H11:H12"/>
    <mergeCell ref="G11:G12"/>
    <mergeCell ref="C17:F17"/>
    <mergeCell ref="C18:F18"/>
    <mergeCell ref="C19:F19"/>
    <mergeCell ref="C20:F20"/>
    <mergeCell ref="C21:F21"/>
    <mergeCell ref="J11:J12"/>
    <mergeCell ref="K11:K12"/>
    <mergeCell ref="L3:Q3"/>
    <mergeCell ref="L4:Q4"/>
    <mergeCell ref="C23:F23"/>
    <mergeCell ref="C22:F22"/>
    <mergeCell ref="T6:W6"/>
    <mergeCell ref="T11:V11"/>
    <mergeCell ref="P11:S11"/>
    <mergeCell ref="L8:Q8"/>
    <mergeCell ref="L9:R9"/>
    <mergeCell ref="L7:Q7"/>
    <mergeCell ref="L5:R6"/>
    <mergeCell ref="O11:O12"/>
    <mergeCell ref="N11:N12"/>
    <mergeCell ref="M11:M12"/>
    <mergeCell ref="L11:L12"/>
    <mergeCell ref="V27:AA27"/>
    <mergeCell ref="V28:AA28"/>
    <mergeCell ref="Z11:AA11"/>
    <mergeCell ref="Y11:Y12"/>
    <mergeCell ref="W11:W12"/>
    <mergeCell ref="X11:X12"/>
  </mergeCells>
  <phoneticPr fontId="0" type="noConversion"/>
  <printOptions horizontalCentered="1"/>
  <pageMargins left="0" right="0" top="0" bottom="0" header="0.19685039370078741" footer="0"/>
  <pageSetup paperSize="5" scale="65"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view="pageBreakPreview" topLeftCell="D10" zoomScaleSheetLayoutView="100" workbookViewId="0">
      <selection activeCell="N24" sqref="N24"/>
    </sheetView>
  </sheetViews>
  <sheetFormatPr baseColWidth="10" defaultRowHeight="12.75" x14ac:dyDescent="0.2"/>
  <cols>
    <col min="1" max="1" width="2.7109375" style="62" customWidth="1"/>
    <col min="2" max="2" width="8.42578125" style="62" customWidth="1"/>
    <col min="3" max="5" width="10.7109375" style="62" customWidth="1"/>
    <col min="6" max="6" width="12.5703125" style="62" customWidth="1"/>
    <col min="7" max="7" width="8.140625" style="62" customWidth="1"/>
    <col min="8" max="8" width="5.7109375" style="62" customWidth="1"/>
    <col min="9" max="9" width="7.5703125" style="62" customWidth="1"/>
    <col min="10" max="10" width="10.42578125" style="62" customWidth="1"/>
    <col min="11" max="11" width="19.28515625" style="62" customWidth="1"/>
    <col min="12" max="12" width="16.7109375" style="62" customWidth="1"/>
    <col min="13" max="13" width="7.42578125" style="62" customWidth="1"/>
    <col min="14" max="16" width="12.7109375" style="62" customWidth="1"/>
    <col min="17" max="17" width="12.140625" style="62" customWidth="1"/>
    <col min="18" max="18" width="9.140625" style="62" customWidth="1"/>
    <col min="19" max="19" width="8.28515625" style="62" customWidth="1"/>
    <col min="20" max="20" width="9.42578125" style="62" customWidth="1"/>
    <col min="21" max="22" width="10" style="62" customWidth="1"/>
    <col min="23" max="23" width="6.7109375" style="62" customWidth="1"/>
    <col min="24" max="24" width="7.85546875" style="62" customWidth="1"/>
    <col min="25" max="25" width="1.140625" style="62" customWidth="1"/>
    <col min="26" max="16384" width="11.42578125" style="62"/>
  </cols>
  <sheetData>
    <row r="1" spans="1:26" ht="13.5" thickBot="1" x14ac:dyDescent="0.25"/>
    <row r="2" spans="1:26" x14ac:dyDescent="0.2">
      <c r="B2" s="134"/>
      <c r="C2" s="135"/>
      <c r="D2" s="135"/>
      <c r="E2" s="135"/>
      <c r="F2" s="135"/>
      <c r="G2" s="135"/>
      <c r="H2" s="135"/>
      <c r="I2" s="135"/>
      <c r="J2" s="135"/>
      <c r="K2" s="135"/>
      <c r="L2" s="135"/>
      <c r="M2" s="135"/>
      <c r="N2" s="135"/>
      <c r="O2" s="135"/>
      <c r="P2" s="135"/>
      <c r="Q2" s="135"/>
      <c r="R2" s="135"/>
      <c r="S2" s="135"/>
      <c r="T2" s="135"/>
      <c r="U2" s="135"/>
      <c r="V2" s="135"/>
      <c r="W2" s="135"/>
      <c r="X2" s="136"/>
      <c r="Y2" s="137"/>
      <c r="Z2" s="67"/>
    </row>
    <row r="3" spans="1:26" ht="15.75" x14ac:dyDescent="0.25">
      <c r="A3" s="138"/>
      <c r="B3" s="137"/>
      <c r="C3" s="175"/>
      <c r="D3" s="22" t="s">
        <v>88</v>
      </c>
      <c r="E3" s="67"/>
      <c r="F3" s="22"/>
      <c r="G3" s="67"/>
      <c r="H3" s="175"/>
      <c r="I3" s="175"/>
      <c r="J3" s="175"/>
      <c r="K3" s="693" t="s">
        <v>24</v>
      </c>
      <c r="L3" s="693"/>
      <c r="M3" s="693"/>
      <c r="N3" s="693"/>
      <c r="O3" s="693"/>
      <c r="P3" s="693"/>
      <c r="Q3" s="175"/>
      <c r="R3" s="166" t="s">
        <v>56</v>
      </c>
      <c r="S3" s="22" t="s">
        <v>115</v>
      </c>
      <c r="V3" s="67"/>
      <c r="W3" s="175"/>
      <c r="X3" s="176"/>
      <c r="Y3" s="235"/>
      <c r="Z3" s="175"/>
    </row>
    <row r="4" spans="1:26" ht="15.75" x14ac:dyDescent="0.25">
      <c r="A4" s="138"/>
      <c r="B4" s="137"/>
      <c r="C4" s="175"/>
      <c r="D4" s="168" t="s">
        <v>55</v>
      </c>
      <c r="E4" s="22"/>
      <c r="F4" s="22"/>
      <c r="G4" s="30"/>
      <c r="H4" s="175"/>
      <c r="I4" s="175"/>
      <c r="J4" s="175"/>
      <c r="K4" s="693" t="s">
        <v>25</v>
      </c>
      <c r="L4" s="693"/>
      <c r="M4" s="693"/>
      <c r="N4" s="693"/>
      <c r="O4" s="693"/>
      <c r="P4" s="693"/>
      <c r="Q4" s="175"/>
      <c r="R4" s="175"/>
      <c r="S4" s="175"/>
      <c r="T4" s="175"/>
      <c r="U4" s="175"/>
      <c r="V4" s="175"/>
      <c r="W4" s="175"/>
      <c r="X4" s="176"/>
      <c r="Y4" s="235"/>
      <c r="Z4" s="175"/>
    </row>
    <row r="5" spans="1:26" ht="12.75" customHeight="1" x14ac:dyDescent="0.2">
      <c r="A5" s="138"/>
      <c r="B5" s="137"/>
      <c r="C5" s="139"/>
      <c r="D5" s="168" t="s">
        <v>64</v>
      </c>
      <c r="E5" s="22"/>
      <c r="F5" s="168"/>
      <c r="G5" s="168"/>
      <c r="H5" s="139"/>
      <c r="I5" s="139"/>
      <c r="J5" s="139"/>
      <c r="K5" s="690" t="s">
        <v>87</v>
      </c>
      <c r="L5" s="690"/>
      <c r="M5" s="690"/>
      <c r="N5" s="690"/>
      <c r="O5" s="690"/>
      <c r="P5" s="690"/>
      <c r="Q5" s="263"/>
      <c r="R5" s="139"/>
      <c r="S5" s="139"/>
      <c r="T5" s="139"/>
      <c r="U5" s="139"/>
      <c r="V5" s="139"/>
      <c r="W5" s="139"/>
      <c r="X5" s="177"/>
      <c r="Y5" s="236"/>
      <c r="Z5" s="139"/>
    </row>
    <row r="6" spans="1:26" x14ac:dyDescent="0.2">
      <c r="B6" s="23"/>
      <c r="C6" s="67"/>
      <c r="D6" s="168" t="s">
        <v>63</v>
      </c>
      <c r="E6" s="262" t="str">
        <f>'AGUA POTABLE 1'!E6</f>
        <v>11 DE ENERO DE 2016 (RESULTADOS FINALES DEL EJERCICIO)</v>
      </c>
      <c r="F6" s="22"/>
      <c r="G6" s="67"/>
      <c r="H6" s="67"/>
      <c r="I6" s="67"/>
      <c r="J6" s="67"/>
      <c r="K6" s="690"/>
      <c r="L6" s="690"/>
      <c r="M6" s="690"/>
      <c r="N6" s="690"/>
      <c r="O6" s="690"/>
      <c r="P6" s="690"/>
      <c r="Q6" s="263"/>
      <c r="R6" s="683" t="s">
        <v>39</v>
      </c>
      <c r="S6" s="683"/>
      <c r="T6" s="683"/>
      <c r="U6" s="683"/>
      <c r="V6" s="34"/>
      <c r="W6" s="67"/>
      <c r="X6" s="138"/>
      <c r="Y6" s="137"/>
      <c r="Z6" s="67"/>
    </row>
    <row r="7" spans="1:26" x14ac:dyDescent="0.2">
      <c r="B7" s="23"/>
      <c r="C7" s="67"/>
      <c r="D7" s="168" t="s">
        <v>70</v>
      </c>
      <c r="E7" s="67"/>
      <c r="F7" s="22"/>
      <c r="G7" s="67"/>
      <c r="H7" s="30"/>
      <c r="I7" s="30"/>
      <c r="J7" s="30"/>
      <c r="K7" s="689" t="s">
        <v>62</v>
      </c>
      <c r="L7" s="689"/>
      <c r="M7" s="689"/>
      <c r="N7" s="689"/>
      <c r="O7" s="689"/>
      <c r="P7" s="689"/>
      <c r="Q7" s="30"/>
      <c r="R7" s="36" t="s">
        <v>44</v>
      </c>
      <c r="S7" s="35" t="s">
        <v>45</v>
      </c>
      <c r="U7" s="67"/>
      <c r="V7" s="67"/>
      <c r="W7" s="67"/>
      <c r="X7" s="138"/>
      <c r="Y7" s="137"/>
      <c r="Z7" s="67"/>
    </row>
    <row r="8" spans="1:26" x14ac:dyDescent="0.2">
      <c r="B8" s="23"/>
      <c r="C8" s="67"/>
      <c r="D8" s="168" t="s">
        <v>71</v>
      </c>
      <c r="E8" s="22"/>
      <c r="F8" s="22"/>
      <c r="G8" s="67"/>
      <c r="H8" s="139"/>
      <c r="I8" s="139"/>
      <c r="J8" s="139"/>
      <c r="K8" s="687" t="s">
        <v>150</v>
      </c>
      <c r="L8" s="687"/>
      <c r="M8" s="687"/>
      <c r="N8" s="687"/>
      <c r="O8" s="687"/>
      <c r="P8" s="687"/>
      <c r="Q8" s="70"/>
      <c r="R8" s="36" t="s">
        <v>41</v>
      </c>
      <c r="S8" s="35" t="s">
        <v>46</v>
      </c>
      <c r="U8" s="67"/>
      <c r="V8" s="34"/>
      <c r="W8" s="34"/>
      <c r="X8" s="138"/>
      <c r="Y8" s="137"/>
      <c r="Z8" s="67"/>
    </row>
    <row r="9" spans="1:26" ht="13.5" thickBot="1" x14ac:dyDescent="0.25">
      <c r="B9" s="234"/>
      <c r="C9" s="140"/>
      <c r="D9" s="140"/>
      <c r="E9" s="140"/>
      <c r="F9" s="140"/>
      <c r="G9" s="140"/>
      <c r="H9" s="140"/>
      <c r="I9" s="140"/>
      <c r="J9" s="140"/>
      <c r="K9" s="688" t="s">
        <v>23</v>
      </c>
      <c r="L9" s="688"/>
      <c r="M9" s="688"/>
      <c r="N9" s="688"/>
      <c r="O9" s="688"/>
      <c r="P9" s="688"/>
      <c r="Q9" s="265"/>
      <c r="R9" s="140"/>
      <c r="S9" s="140"/>
      <c r="T9" s="140"/>
      <c r="U9" s="24" t="s">
        <v>26</v>
      </c>
      <c r="V9" s="25">
        <v>10</v>
      </c>
      <c r="W9" s="25" t="s">
        <v>27</v>
      </c>
      <c r="X9" s="179">
        <f>'AGUA POTABLE 1'!$AA$9</f>
        <v>13</v>
      </c>
      <c r="Y9" s="237"/>
      <c r="Z9" s="174"/>
    </row>
    <row r="10" spans="1:26" s="67" customFormat="1" ht="6.75" customHeight="1" thickBot="1" x14ac:dyDescent="0.25">
      <c r="U10" s="36"/>
      <c r="V10" s="167"/>
      <c r="W10" s="167"/>
      <c r="X10" s="174"/>
    </row>
    <row r="11" spans="1:26" s="7" customFormat="1" ht="27" customHeight="1" thickBot="1" x14ac:dyDescent="0.25">
      <c r="A11" s="66"/>
      <c r="B11" s="682" t="s">
        <v>136</v>
      </c>
      <c r="C11" s="682" t="s">
        <v>0</v>
      </c>
      <c r="D11" s="682"/>
      <c r="E11" s="682"/>
      <c r="F11" s="682"/>
      <c r="G11" s="682" t="s">
        <v>1</v>
      </c>
      <c r="H11" s="682" t="s">
        <v>2</v>
      </c>
      <c r="I11" s="682" t="s">
        <v>3</v>
      </c>
      <c r="J11" s="682" t="s">
        <v>137</v>
      </c>
      <c r="K11" s="682" t="s">
        <v>4</v>
      </c>
      <c r="L11" s="682" t="s">
        <v>5</v>
      </c>
      <c r="M11" s="682" t="s">
        <v>20</v>
      </c>
      <c r="N11" s="682" t="s">
        <v>6</v>
      </c>
      <c r="O11" s="682"/>
      <c r="P11" s="682"/>
      <c r="Q11" s="682"/>
      <c r="R11" s="682" t="s">
        <v>7</v>
      </c>
      <c r="S11" s="682"/>
      <c r="T11" s="682"/>
      <c r="U11" s="682" t="s">
        <v>8</v>
      </c>
      <c r="V11" s="682" t="s">
        <v>35</v>
      </c>
      <c r="W11" s="682" t="s">
        <v>140</v>
      </c>
      <c r="X11" s="682" t="s">
        <v>10</v>
      </c>
      <c r="Z11" s="66"/>
    </row>
    <row r="12" spans="1:26" s="7" customFormat="1" ht="27" customHeight="1" thickBot="1" x14ac:dyDescent="0.25">
      <c r="B12" s="682"/>
      <c r="C12" s="682"/>
      <c r="D12" s="682"/>
      <c r="E12" s="682"/>
      <c r="F12" s="682"/>
      <c r="G12" s="682"/>
      <c r="H12" s="682"/>
      <c r="I12" s="682"/>
      <c r="J12" s="682"/>
      <c r="K12" s="682"/>
      <c r="L12" s="682"/>
      <c r="M12" s="682"/>
      <c r="N12" s="180" t="s">
        <v>11</v>
      </c>
      <c r="O12" s="529" t="s">
        <v>350</v>
      </c>
      <c r="P12" s="199" t="s">
        <v>59</v>
      </c>
      <c r="Q12" s="180" t="s">
        <v>47</v>
      </c>
      <c r="R12" s="180" t="s">
        <v>12</v>
      </c>
      <c r="S12" s="180" t="s">
        <v>13</v>
      </c>
      <c r="T12" s="260" t="s">
        <v>151</v>
      </c>
      <c r="U12" s="682"/>
      <c r="V12" s="682"/>
      <c r="W12" s="682"/>
      <c r="X12" s="682"/>
    </row>
    <row r="13" spans="1:26" s="67" customFormat="1" ht="4.5" customHeight="1" thickBot="1" x14ac:dyDescent="0.25">
      <c r="B13" s="129"/>
      <c r="C13" s="129"/>
      <c r="D13" s="129"/>
      <c r="E13" s="129"/>
      <c r="F13" s="129"/>
      <c r="G13" s="129"/>
      <c r="H13" s="129"/>
      <c r="I13" s="129"/>
      <c r="J13" s="129"/>
      <c r="K13" s="129"/>
      <c r="L13" s="129"/>
      <c r="M13" s="129"/>
      <c r="N13" s="129"/>
      <c r="O13" s="129"/>
      <c r="P13" s="129"/>
      <c r="Q13" s="129"/>
      <c r="R13" s="129"/>
      <c r="S13" s="129"/>
      <c r="T13" s="129"/>
      <c r="U13" s="129"/>
      <c r="V13" s="129"/>
      <c r="W13" s="129"/>
      <c r="X13" s="129"/>
    </row>
    <row r="14" spans="1:26" ht="24.95" customHeight="1" x14ac:dyDescent="0.2">
      <c r="B14" s="130">
        <v>11</v>
      </c>
      <c r="C14" s="734" t="s">
        <v>16</v>
      </c>
      <c r="D14" s="734"/>
      <c r="E14" s="734"/>
      <c r="F14" s="734"/>
      <c r="G14" s="348"/>
      <c r="H14" s="348"/>
      <c r="I14" s="349"/>
      <c r="J14" s="349"/>
      <c r="K14" s="350"/>
      <c r="L14" s="351"/>
      <c r="M14" s="339"/>
      <c r="N14" s="352"/>
      <c r="O14" s="353"/>
      <c r="P14" s="353"/>
      <c r="Q14" s="83"/>
      <c r="R14" s="131"/>
      <c r="S14" s="131"/>
      <c r="T14" s="340"/>
      <c r="U14" s="354"/>
      <c r="V14" s="340"/>
      <c r="W14" s="355"/>
      <c r="X14" s="355"/>
      <c r="Y14" s="153"/>
    </row>
    <row r="15" spans="1:26" ht="24.95" customHeight="1" x14ac:dyDescent="0.2">
      <c r="B15" s="94">
        <v>1000</v>
      </c>
      <c r="C15" s="782" t="s">
        <v>92</v>
      </c>
      <c r="D15" s="783"/>
      <c r="E15" s="783"/>
      <c r="F15" s="784"/>
      <c r="G15" s="356"/>
      <c r="H15" s="356"/>
      <c r="I15" s="357"/>
      <c r="J15" s="357"/>
      <c r="K15" s="358"/>
      <c r="L15" s="359"/>
      <c r="M15" s="360"/>
      <c r="N15" s="361"/>
      <c r="O15" s="362"/>
      <c r="P15" s="362"/>
      <c r="Q15" s="84"/>
      <c r="R15" s="85"/>
      <c r="S15" s="85"/>
      <c r="T15" s="363"/>
      <c r="U15" s="364"/>
      <c r="V15" s="363"/>
      <c r="W15" s="365"/>
      <c r="X15" s="365"/>
      <c r="Y15" s="153"/>
    </row>
    <row r="16" spans="1:26" s="64" customFormat="1" ht="24.95" customHeight="1" x14ac:dyDescent="0.2">
      <c r="B16" s="223">
        <v>121</v>
      </c>
      <c r="C16" s="775" t="s">
        <v>125</v>
      </c>
      <c r="D16" s="775"/>
      <c r="E16" s="775"/>
      <c r="F16" s="775"/>
      <c r="G16" s="277" t="s">
        <v>19</v>
      </c>
      <c r="H16" s="91">
        <v>11</v>
      </c>
      <c r="I16" s="196"/>
      <c r="J16" s="196"/>
      <c r="K16" s="366" t="s">
        <v>15</v>
      </c>
      <c r="L16" s="367">
        <f>N16</f>
        <v>396000</v>
      </c>
      <c r="M16" s="368">
        <v>0</v>
      </c>
      <c r="N16" s="513">
        <f>O16+Q16</f>
        <v>396000</v>
      </c>
      <c r="O16" s="367">
        <v>396000</v>
      </c>
      <c r="P16" s="367">
        <v>0</v>
      </c>
      <c r="Q16" s="367">
        <v>0</v>
      </c>
      <c r="R16" s="91"/>
      <c r="S16" s="91"/>
      <c r="T16" s="369">
        <v>1</v>
      </c>
      <c r="U16" s="93"/>
      <c r="V16" s="369"/>
      <c r="W16" s="370"/>
      <c r="X16" s="370"/>
      <c r="Y16" s="153"/>
    </row>
    <row r="17" spans="2:25" s="64" customFormat="1" ht="24.95" customHeight="1" x14ac:dyDescent="0.2">
      <c r="B17" s="223">
        <v>122</v>
      </c>
      <c r="C17" s="775" t="s">
        <v>93</v>
      </c>
      <c r="D17" s="775"/>
      <c r="E17" s="775"/>
      <c r="F17" s="775"/>
      <c r="G17" s="277" t="s">
        <v>19</v>
      </c>
      <c r="H17" s="91">
        <v>11</v>
      </c>
      <c r="I17" s="196"/>
      <c r="J17" s="196"/>
      <c r="K17" s="366" t="s">
        <v>15</v>
      </c>
      <c r="L17" s="367">
        <f>N17</f>
        <v>55682.8</v>
      </c>
      <c r="M17" s="368">
        <v>0</v>
      </c>
      <c r="N17" s="513">
        <f>O17+Q18</f>
        <v>55682.8</v>
      </c>
      <c r="O17" s="367">
        <v>55682.8</v>
      </c>
      <c r="P17" s="362">
        <v>0</v>
      </c>
      <c r="Q17" s="367">
        <v>0</v>
      </c>
      <c r="R17" s="91"/>
      <c r="S17" s="91"/>
      <c r="T17" s="369">
        <v>1</v>
      </c>
      <c r="U17" s="93"/>
      <c r="V17" s="369"/>
      <c r="W17" s="370"/>
      <c r="X17" s="370"/>
      <c r="Y17" s="153"/>
    </row>
    <row r="18" spans="2:25" s="64" customFormat="1" ht="24.95" customHeight="1" x14ac:dyDescent="0.2">
      <c r="B18" s="382">
        <v>3500</v>
      </c>
      <c r="C18" s="777" t="s">
        <v>94</v>
      </c>
      <c r="D18" s="778"/>
      <c r="E18" s="778"/>
      <c r="F18" s="779"/>
      <c r="G18" s="510"/>
      <c r="H18" s="384"/>
      <c r="I18" s="385"/>
      <c r="J18" s="385"/>
      <c r="K18" s="386"/>
      <c r="L18" s="387"/>
      <c r="M18" s="388"/>
      <c r="N18" s="389"/>
      <c r="O18" s="390"/>
      <c r="P18" s="390"/>
      <c r="Q18" s="391"/>
      <c r="R18" s="384"/>
      <c r="S18" s="384"/>
      <c r="T18" s="383"/>
      <c r="U18" s="392"/>
      <c r="V18" s="393"/>
      <c r="W18" s="394"/>
      <c r="X18" s="394"/>
      <c r="Y18" s="153"/>
    </row>
    <row r="19" spans="2:25" s="64" customFormat="1" ht="24.95" customHeight="1" x14ac:dyDescent="0.2">
      <c r="B19" s="395">
        <v>355</v>
      </c>
      <c r="C19" s="780" t="s">
        <v>95</v>
      </c>
      <c r="D19" s="780"/>
      <c r="E19" s="780"/>
      <c r="F19" s="780"/>
      <c r="G19" s="396" t="s">
        <v>19</v>
      </c>
      <c r="H19" s="384">
        <v>11</v>
      </c>
      <c r="I19" s="385"/>
      <c r="J19" s="385"/>
      <c r="K19" s="397" t="s">
        <v>15</v>
      </c>
      <c r="L19" s="391">
        <f>N19</f>
        <v>259353.18</v>
      </c>
      <c r="M19" s="398">
        <v>0</v>
      </c>
      <c r="N19" s="514">
        <f>O19+Q23</f>
        <v>259353.18</v>
      </c>
      <c r="O19" s="391">
        <f>250000+9353.18</f>
        <v>259353.18</v>
      </c>
      <c r="P19" s="391">
        <v>0</v>
      </c>
      <c r="Q19" s="391">
        <v>0</v>
      </c>
      <c r="R19" s="384"/>
      <c r="S19" s="384"/>
      <c r="T19" s="399">
        <v>1</v>
      </c>
      <c r="U19" s="392"/>
      <c r="V19" s="393"/>
      <c r="W19" s="394"/>
      <c r="X19" s="394"/>
      <c r="Y19" s="153"/>
    </row>
    <row r="20" spans="2:25" s="64" customFormat="1" ht="24.95" customHeight="1" x14ac:dyDescent="0.2">
      <c r="B20" s="382">
        <v>2000</v>
      </c>
      <c r="C20" s="777" t="s">
        <v>96</v>
      </c>
      <c r="D20" s="778"/>
      <c r="E20" s="778"/>
      <c r="F20" s="779"/>
      <c r="G20" s="510" t="s">
        <v>19</v>
      </c>
      <c r="H20" s="384">
        <v>11</v>
      </c>
      <c r="I20" s="385"/>
      <c r="J20" s="385"/>
      <c r="K20" s="386"/>
      <c r="L20" s="391"/>
      <c r="M20" s="388"/>
      <c r="N20" s="512"/>
      <c r="O20" s="511"/>
      <c r="P20" s="390"/>
      <c r="Q20" s="391"/>
      <c r="R20" s="384"/>
      <c r="S20" s="384"/>
      <c r="T20" s="399"/>
      <c r="U20" s="392"/>
      <c r="V20" s="393"/>
      <c r="W20" s="394"/>
      <c r="X20" s="394"/>
      <c r="Y20" s="446"/>
    </row>
    <row r="21" spans="2:25" s="64" customFormat="1" ht="24.95" customHeight="1" x14ac:dyDescent="0.2">
      <c r="B21" s="528">
        <v>213</v>
      </c>
      <c r="C21" s="781" t="s">
        <v>349</v>
      </c>
      <c r="D21" s="781"/>
      <c r="E21" s="781"/>
      <c r="F21" s="781"/>
      <c r="G21" s="516"/>
      <c r="H21" s="517"/>
      <c r="I21" s="518"/>
      <c r="J21" s="518"/>
      <c r="K21" s="386" t="s">
        <v>15</v>
      </c>
      <c r="L21" s="391">
        <f>N21</f>
        <v>60000</v>
      </c>
      <c r="M21" s="388">
        <v>0</v>
      </c>
      <c r="N21" s="512">
        <f>O21</f>
        <v>60000</v>
      </c>
      <c r="O21" s="511">
        <v>60000</v>
      </c>
      <c r="P21" s="391">
        <v>0</v>
      </c>
      <c r="Q21" s="391">
        <v>0</v>
      </c>
      <c r="R21" s="384"/>
      <c r="S21" s="384"/>
      <c r="T21" s="399">
        <v>1</v>
      </c>
      <c r="U21" s="524"/>
      <c r="V21" s="525"/>
      <c r="W21" s="526"/>
      <c r="X21" s="526"/>
      <c r="Y21" s="446"/>
    </row>
    <row r="22" spans="2:25" s="64" customFormat="1" ht="24.95" customHeight="1" x14ac:dyDescent="0.2">
      <c r="B22" s="515">
        <v>6200</v>
      </c>
      <c r="C22" s="777" t="s">
        <v>348</v>
      </c>
      <c r="D22" s="778"/>
      <c r="E22" s="778"/>
      <c r="F22" s="779"/>
      <c r="G22" s="516"/>
      <c r="H22" s="517"/>
      <c r="I22" s="518"/>
      <c r="J22" s="518"/>
      <c r="K22" s="519"/>
      <c r="L22" s="391"/>
      <c r="M22" s="520"/>
      <c r="N22" s="512"/>
      <c r="O22" s="521"/>
      <c r="P22" s="522"/>
      <c r="Q22" s="523"/>
      <c r="R22" s="517"/>
      <c r="S22" s="517"/>
      <c r="T22" s="445"/>
      <c r="U22" s="524"/>
      <c r="V22" s="525"/>
      <c r="W22" s="526"/>
      <c r="X22" s="526"/>
      <c r="Y22" s="446"/>
    </row>
    <row r="23" spans="2:25" s="64" customFormat="1" ht="24.95" customHeight="1" thickBot="1" x14ac:dyDescent="0.25">
      <c r="B23" s="527">
        <v>629</v>
      </c>
      <c r="C23" s="775" t="s">
        <v>346</v>
      </c>
      <c r="D23" s="775"/>
      <c r="E23" s="775"/>
      <c r="F23" s="775"/>
      <c r="G23" s="346" t="s">
        <v>19</v>
      </c>
      <c r="H23" s="400">
        <v>11</v>
      </c>
      <c r="I23" s="401"/>
      <c r="J23" s="401"/>
      <c r="K23" s="402" t="s">
        <v>15</v>
      </c>
      <c r="L23" s="523">
        <f>N23</f>
        <v>358844.3</v>
      </c>
      <c r="M23" s="404">
        <v>0</v>
      </c>
      <c r="N23" s="531">
        <f>O23</f>
        <v>358844.3</v>
      </c>
      <c r="O23" s="403">
        <v>358844.3</v>
      </c>
      <c r="P23" s="403">
        <v>0</v>
      </c>
      <c r="Q23" s="403">
        <v>0</v>
      </c>
      <c r="R23" s="346"/>
      <c r="S23" s="405"/>
      <c r="T23" s="345">
        <v>1</v>
      </c>
      <c r="U23" s="344"/>
      <c r="V23" s="345"/>
      <c r="W23" s="347"/>
      <c r="X23" s="347"/>
      <c r="Y23" s="153"/>
    </row>
    <row r="24" spans="2:25" s="64" customFormat="1" ht="15.75" customHeight="1" thickBot="1" x14ac:dyDescent="0.25">
      <c r="B24" s="464"/>
      <c r="C24" s="406"/>
      <c r="D24" s="406"/>
      <c r="E24" s="406"/>
      <c r="F24" s="406"/>
      <c r="G24" s="407"/>
      <c r="H24" s="408"/>
      <c r="I24" s="409"/>
      <c r="J24" s="410"/>
      <c r="K24" s="19" t="s">
        <v>11</v>
      </c>
      <c r="L24" s="17">
        <f>SUM(L16:L23)</f>
        <v>1129880.28</v>
      </c>
      <c r="M24" s="27"/>
      <c r="N24" s="17">
        <f>SUM(N16:N23)</f>
        <v>1129880.28</v>
      </c>
      <c r="O24" s="18">
        <f>SUM(O16:O23)</f>
        <v>1129880.28</v>
      </c>
      <c r="P24" s="18">
        <f>SUM(P16:P23)</f>
        <v>0</v>
      </c>
      <c r="Q24" s="17">
        <f>SUM(Q16:Q23)</f>
        <v>0</v>
      </c>
      <c r="R24" s="407"/>
      <c r="S24" s="460"/>
      <c r="T24" s="461"/>
      <c r="U24" s="462"/>
      <c r="V24" s="461"/>
      <c r="W24" s="463"/>
      <c r="X24" s="463"/>
      <c r="Y24" s="153"/>
    </row>
    <row r="25" spans="2:25" s="64" customFormat="1" ht="24.95" customHeight="1" x14ac:dyDescent="0.2">
      <c r="B25" s="465"/>
      <c r="C25" s="411"/>
      <c r="D25" s="411"/>
      <c r="E25" s="411"/>
      <c r="F25" s="411"/>
      <c r="G25" s="294"/>
      <c r="H25" s="170"/>
      <c r="I25" s="412"/>
      <c r="J25" s="412"/>
      <c r="K25" s="470"/>
      <c r="L25" s="42"/>
      <c r="M25" s="39"/>
      <c r="N25" s="42"/>
      <c r="O25" s="42"/>
      <c r="P25" s="42"/>
      <c r="Q25" s="42"/>
      <c r="R25" s="294"/>
      <c r="S25" s="466"/>
      <c r="T25" s="467"/>
      <c r="U25" s="468"/>
      <c r="V25" s="467"/>
      <c r="W25" s="469"/>
      <c r="X25" s="469"/>
      <c r="Y25" s="446"/>
    </row>
    <row r="26" spans="2:25" s="64" customFormat="1" ht="24.95" customHeight="1" x14ac:dyDescent="0.2">
      <c r="B26" s="465"/>
      <c r="C26" s="411"/>
      <c r="D26" s="411"/>
      <c r="E26" s="411"/>
      <c r="F26" s="411"/>
      <c r="G26" s="294"/>
      <c r="H26" s="170"/>
      <c r="I26" s="412"/>
      <c r="J26" s="412"/>
      <c r="K26" s="470"/>
      <c r="L26" s="42"/>
      <c r="M26" s="39"/>
      <c r="N26" s="42"/>
      <c r="O26" s="42"/>
      <c r="P26" s="42"/>
      <c r="Q26" s="42"/>
      <c r="R26" s="294"/>
      <c r="S26" s="466"/>
      <c r="T26" s="467"/>
      <c r="U26" s="468"/>
      <c r="V26" s="467"/>
      <c r="W26" s="469"/>
      <c r="X26" s="469"/>
      <c r="Y26" s="446"/>
    </row>
    <row r="27" spans="2:25" x14ac:dyDescent="0.2">
      <c r="B27" s="1"/>
      <c r="C27" s="1"/>
      <c r="D27" s="1"/>
      <c r="E27" s="1"/>
      <c r="F27" s="1"/>
      <c r="G27" s="1"/>
      <c r="H27" s="1"/>
      <c r="I27" s="1"/>
      <c r="J27" s="1"/>
      <c r="K27" s="63"/>
      <c r="L27" s="63"/>
      <c r="M27" s="63"/>
      <c r="N27" s="63"/>
      <c r="O27" s="63"/>
      <c r="P27" s="63"/>
      <c r="Q27" s="485"/>
      <c r="R27" s="471"/>
      <c r="S27" s="1"/>
      <c r="T27" s="1"/>
      <c r="U27" s="1"/>
      <c r="V27" s="1"/>
      <c r="W27" s="1"/>
      <c r="X27" s="1"/>
      <c r="Y27" s="156"/>
    </row>
    <row r="28" spans="2:25" x14ac:dyDescent="0.2">
      <c r="B28" s="67"/>
      <c r="C28" s="776"/>
      <c r="D28" s="776"/>
      <c r="E28" s="776"/>
      <c r="F28" s="776"/>
      <c r="G28" s="224"/>
      <c r="H28" s="112"/>
      <c r="I28" s="112"/>
      <c r="J28" s="112"/>
      <c r="K28" s="113"/>
      <c r="L28" s="111"/>
      <c r="M28" s="39"/>
      <c r="N28" s="39"/>
      <c r="O28" s="644"/>
      <c r="P28" s="8"/>
    </row>
    <row r="29" spans="2:25" x14ac:dyDescent="0.2">
      <c r="B29" s="67"/>
      <c r="C29" s="774"/>
      <c r="D29" s="774"/>
      <c r="E29" s="774"/>
      <c r="F29" s="774"/>
      <c r="G29" s="67"/>
      <c r="L29" s="158"/>
      <c r="M29" s="157"/>
      <c r="N29" s="37"/>
      <c r="O29" s="77"/>
      <c r="P29" s="77"/>
    </row>
    <row r="30" spans="2:25" x14ac:dyDescent="0.2">
      <c r="B30" s="67"/>
      <c r="C30" s="773"/>
      <c r="D30" s="773"/>
      <c r="E30" s="773"/>
      <c r="F30" s="773"/>
      <c r="G30" s="67"/>
      <c r="L30" s="157"/>
      <c r="M30" s="157"/>
      <c r="N30" s="157"/>
      <c r="O30" s="77"/>
      <c r="T30" s="680" t="s">
        <v>415</v>
      </c>
      <c r="U30" s="680"/>
      <c r="V30" s="680"/>
      <c r="W30" s="680"/>
      <c r="X30" s="680"/>
      <c r="Y30" s="70"/>
    </row>
    <row r="31" spans="2:25" x14ac:dyDescent="0.2">
      <c r="B31" s="67"/>
      <c r="C31" s="785"/>
      <c r="D31" s="785"/>
      <c r="E31" s="785"/>
      <c r="F31" s="785"/>
      <c r="G31" s="67"/>
      <c r="L31" s="158"/>
      <c r="M31" s="157"/>
      <c r="N31" s="157"/>
      <c r="T31" s="681" t="s">
        <v>17</v>
      </c>
      <c r="U31" s="681"/>
      <c r="V31" s="681"/>
      <c r="W31" s="681"/>
      <c r="X31" s="681"/>
    </row>
    <row r="32" spans="2:25" x14ac:dyDescent="0.2">
      <c r="B32" s="67"/>
      <c r="C32" s="773"/>
      <c r="D32" s="773"/>
      <c r="E32" s="773"/>
      <c r="F32" s="773"/>
      <c r="G32" s="67"/>
      <c r="L32" s="157"/>
      <c r="M32" s="157"/>
      <c r="N32" s="38"/>
    </row>
    <row r="33" spans="2:14" x14ac:dyDescent="0.2">
      <c r="B33" s="67"/>
      <c r="C33" s="774"/>
      <c r="D33" s="774"/>
      <c r="E33" s="774"/>
      <c r="F33" s="774"/>
      <c r="G33" s="67"/>
      <c r="L33" s="158"/>
      <c r="M33" s="157"/>
      <c r="N33" s="157"/>
    </row>
    <row r="34" spans="2:14" x14ac:dyDescent="0.2">
      <c r="B34" s="67"/>
      <c r="C34" s="225"/>
      <c r="D34" s="225"/>
      <c r="E34" s="67"/>
      <c r="F34" s="67"/>
      <c r="G34" s="157"/>
      <c r="L34" s="41"/>
      <c r="M34" s="157"/>
      <c r="N34" s="157"/>
    </row>
    <row r="35" spans="2:14" x14ac:dyDescent="0.2">
      <c r="B35" s="67"/>
      <c r="C35" s="67"/>
      <c r="D35" s="67"/>
      <c r="E35" s="67"/>
      <c r="F35" s="67"/>
      <c r="G35" s="157"/>
      <c r="K35" s="157"/>
      <c r="L35" s="157"/>
      <c r="M35" s="157"/>
      <c r="N35" s="157"/>
    </row>
    <row r="36" spans="2:14" x14ac:dyDescent="0.2">
      <c r="B36" s="67"/>
      <c r="C36" s="67"/>
      <c r="D36" s="67"/>
      <c r="E36" s="67"/>
      <c r="F36" s="67"/>
      <c r="G36" s="67"/>
      <c r="K36" s="157"/>
      <c r="L36" s="157"/>
      <c r="M36" s="157"/>
      <c r="N36" s="157"/>
    </row>
    <row r="37" spans="2:14" x14ac:dyDescent="0.2">
      <c r="K37" s="157"/>
      <c r="L37" s="157"/>
      <c r="M37" s="157"/>
      <c r="N37" s="157"/>
    </row>
    <row r="44" spans="2:14" x14ac:dyDescent="0.2">
      <c r="G44" s="5"/>
      <c r="I44" s="5"/>
      <c r="J44" s="5"/>
      <c r="K44" s="5"/>
    </row>
    <row r="45" spans="2:14" x14ac:dyDescent="0.2">
      <c r="G45" s="5"/>
      <c r="I45" s="5"/>
      <c r="J45" s="5"/>
      <c r="K45" s="5"/>
    </row>
  </sheetData>
  <mergeCells count="40">
    <mergeCell ref="W11:W12"/>
    <mergeCell ref="X11:X12"/>
    <mergeCell ref="C11:F12"/>
    <mergeCell ref="N11:Q11"/>
    <mergeCell ref="V11:V12"/>
    <mergeCell ref="I11:I12"/>
    <mergeCell ref="U11:U12"/>
    <mergeCell ref="H11:H12"/>
    <mergeCell ref="L11:L12"/>
    <mergeCell ref="R11:T11"/>
    <mergeCell ref="J11:J12"/>
    <mergeCell ref="K11:K12"/>
    <mergeCell ref="M11:M12"/>
    <mergeCell ref="G11:G12"/>
    <mergeCell ref="C16:F16"/>
    <mergeCell ref="C14:F14"/>
    <mergeCell ref="C15:F15"/>
    <mergeCell ref="B11:B12"/>
    <mergeCell ref="C31:F31"/>
    <mergeCell ref="C32:F32"/>
    <mergeCell ref="C33:F33"/>
    <mergeCell ref="C17:F17"/>
    <mergeCell ref="T31:X31"/>
    <mergeCell ref="T30:X30"/>
    <mergeCell ref="C28:F28"/>
    <mergeCell ref="C29:F29"/>
    <mergeCell ref="C30:F30"/>
    <mergeCell ref="C18:F18"/>
    <mergeCell ref="C19:F19"/>
    <mergeCell ref="C23:F23"/>
    <mergeCell ref="C20:F20"/>
    <mergeCell ref="C22:F22"/>
    <mergeCell ref="C21:F21"/>
    <mergeCell ref="K8:P8"/>
    <mergeCell ref="K9:P9"/>
    <mergeCell ref="R6:U6"/>
    <mergeCell ref="K3:P3"/>
    <mergeCell ref="K4:P4"/>
    <mergeCell ref="K5:P6"/>
    <mergeCell ref="K7:P7"/>
  </mergeCells>
  <phoneticPr fontId="11" type="noConversion"/>
  <printOptions horizontalCentered="1"/>
  <pageMargins left="0" right="0.19685039370078741" top="0" bottom="0" header="0.31496062992125984" footer="0.31496062992125984"/>
  <pageSetup paperSize="5" scale="6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view="pageBreakPreview" topLeftCell="B4" workbookViewId="0">
      <selection activeCell="B16" sqref="B16"/>
    </sheetView>
  </sheetViews>
  <sheetFormatPr baseColWidth="10" defaultRowHeight="12.75" x14ac:dyDescent="0.2"/>
  <cols>
    <col min="1" max="1" width="1.140625" style="62" customWidth="1"/>
    <col min="2" max="2" width="7.85546875" style="62" customWidth="1"/>
    <col min="3" max="5" width="10.7109375" style="62" customWidth="1"/>
    <col min="6" max="6" width="12.5703125" style="62" customWidth="1"/>
    <col min="7" max="7" width="8.140625" style="62" customWidth="1"/>
    <col min="8" max="8" width="5.7109375" style="62" customWidth="1"/>
    <col min="9" max="10" width="9" style="62" customWidth="1"/>
    <col min="11" max="11" width="19.28515625" style="62" customWidth="1"/>
    <col min="12" max="12" width="14.28515625" style="62" customWidth="1"/>
    <col min="13" max="13" width="7.42578125" style="62" customWidth="1"/>
    <col min="14" max="15" width="12.7109375" style="62" customWidth="1"/>
    <col min="16" max="16" width="9.7109375" style="62" customWidth="1"/>
    <col min="17" max="17" width="10.28515625" style="62" customWidth="1"/>
    <col min="18" max="18" width="9.5703125" style="62" customWidth="1"/>
    <col min="19" max="19" width="9.42578125" style="62" customWidth="1"/>
    <col min="20" max="20" width="11" style="62" customWidth="1"/>
    <col min="21" max="21" width="8.140625" style="62" customWidth="1"/>
    <col min="22" max="22" width="9.7109375" style="62" customWidth="1"/>
    <col min="23" max="23" width="7.85546875" style="62" customWidth="1"/>
    <col min="24" max="24" width="2" style="62" customWidth="1"/>
    <col min="25" max="16384" width="11.42578125" style="62"/>
  </cols>
  <sheetData>
    <row r="1" spans="1:24" ht="13.5" thickBot="1" x14ac:dyDescent="0.25"/>
    <row r="2" spans="1:24" x14ac:dyDescent="0.2">
      <c r="B2" s="134"/>
      <c r="C2" s="135"/>
      <c r="D2" s="135"/>
      <c r="E2" s="135"/>
      <c r="F2" s="135"/>
      <c r="G2" s="135"/>
      <c r="H2" s="135"/>
      <c r="I2" s="135"/>
      <c r="J2" s="135"/>
      <c r="K2" s="135"/>
      <c r="L2" s="135"/>
      <c r="M2" s="135"/>
      <c r="N2" s="135"/>
      <c r="O2" s="135"/>
      <c r="P2" s="135"/>
      <c r="Q2" s="135"/>
      <c r="R2" s="135"/>
      <c r="S2" s="135"/>
      <c r="T2" s="135"/>
      <c r="U2" s="135"/>
      <c r="V2" s="135"/>
      <c r="W2" s="136"/>
      <c r="X2" s="137"/>
    </row>
    <row r="3" spans="1:24" ht="15.75" x14ac:dyDescent="0.25">
      <c r="A3" s="138"/>
      <c r="B3" s="137"/>
      <c r="C3" s="175"/>
      <c r="D3" s="22" t="s">
        <v>88</v>
      </c>
      <c r="E3" s="67"/>
      <c r="F3" s="22"/>
      <c r="G3" s="67"/>
      <c r="H3" s="175"/>
      <c r="I3" s="175"/>
      <c r="J3" s="175"/>
      <c r="K3" s="693" t="s">
        <v>24</v>
      </c>
      <c r="L3" s="693"/>
      <c r="M3" s="693"/>
      <c r="N3" s="693"/>
      <c r="O3" s="693"/>
      <c r="P3" s="693"/>
      <c r="Q3" s="175"/>
      <c r="R3" s="166" t="s">
        <v>56</v>
      </c>
      <c r="S3" s="22" t="s">
        <v>115</v>
      </c>
      <c r="U3" s="67"/>
      <c r="V3" s="175"/>
      <c r="W3" s="176"/>
      <c r="X3" s="235"/>
    </row>
    <row r="4" spans="1:24" ht="15.75" x14ac:dyDescent="0.25">
      <c r="A4" s="138"/>
      <c r="B4" s="137"/>
      <c r="C4" s="175"/>
      <c r="D4" s="168" t="s">
        <v>55</v>
      </c>
      <c r="E4" s="22"/>
      <c r="F4" s="22"/>
      <c r="G4" s="30"/>
      <c r="H4" s="175"/>
      <c r="I4" s="175"/>
      <c r="J4" s="175"/>
      <c r="K4" s="693" t="s">
        <v>25</v>
      </c>
      <c r="L4" s="693"/>
      <c r="M4" s="693"/>
      <c r="N4" s="693"/>
      <c r="O4" s="693"/>
      <c r="P4" s="693"/>
      <c r="Q4" s="175"/>
      <c r="R4" s="175"/>
      <c r="S4" s="175"/>
      <c r="T4" s="175"/>
      <c r="U4" s="175"/>
      <c r="V4" s="175"/>
      <c r="W4" s="176"/>
      <c r="X4" s="235"/>
    </row>
    <row r="5" spans="1:24" ht="12.75" customHeight="1" x14ac:dyDescent="0.2">
      <c r="A5" s="138"/>
      <c r="B5" s="137"/>
      <c r="C5" s="139"/>
      <c r="D5" s="168" t="s">
        <v>64</v>
      </c>
      <c r="E5" s="22"/>
      <c r="F5" s="168"/>
      <c r="G5" s="168"/>
      <c r="H5" s="139"/>
      <c r="I5" s="139"/>
      <c r="J5" s="139"/>
      <c r="K5" s="690" t="s">
        <v>87</v>
      </c>
      <c r="L5" s="690"/>
      <c r="M5" s="690"/>
      <c r="N5" s="690"/>
      <c r="O5" s="690"/>
      <c r="P5" s="690"/>
      <c r="Q5" s="263"/>
      <c r="R5" s="139"/>
      <c r="S5" s="139"/>
      <c r="T5" s="139"/>
      <c r="U5" s="139"/>
      <c r="V5" s="139"/>
      <c r="W5" s="177"/>
      <c r="X5" s="236"/>
    </row>
    <row r="6" spans="1:24" ht="12.75" customHeight="1" x14ac:dyDescent="0.2">
      <c r="B6" s="23"/>
      <c r="C6" s="67"/>
      <c r="D6" s="168" t="s">
        <v>63</v>
      </c>
      <c r="E6" s="262" t="str">
        <f>'AGUA POTABLE 1'!E6</f>
        <v>11 DE ENERO DE 2016 (RESULTADOS FINALES DEL EJERCICIO)</v>
      </c>
      <c r="F6" s="22"/>
      <c r="G6" s="67"/>
      <c r="H6" s="67"/>
      <c r="I6" s="67"/>
      <c r="J6" s="67"/>
      <c r="K6" s="690"/>
      <c r="L6" s="690"/>
      <c r="M6" s="690"/>
      <c r="N6" s="690"/>
      <c r="O6" s="690"/>
      <c r="P6" s="690"/>
      <c r="Q6" s="263"/>
      <c r="R6" s="789" t="s">
        <v>39</v>
      </c>
      <c r="S6" s="789"/>
      <c r="T6" s="789"/>
      <c r="U6" s="266"/>
      <c r="V6" s="266"/>
      <c r="W6" s="138"/>
      <c r="X6" s="137"/>
    </row>
    <row r="7" spans="1:24" x14ac:dyDescent="0.2">
      <c r="B7" s="23"/>
      <c r="C7" s="67"/>
      <c r="D7" s="168" t="s">
        <v>70</v>
      </c>
      <c r="E7" s="67"/>
      <c r="F7" s="22"/>
      <c r="G7" s="67"/>
      <c r="H7" s="30"/>
      <c r="I7" s="30"/>
      <c r="J7" s="30"/>
      <c r="K7" s="689" t="s">
        <v>62</v>
      </c>
      <c r="L7" s="689"/>
      <c r="M7" s="689"/>
      <c r="N7" s="689"/>
      <c r="O7" s="689"/>
      <c r="P7" s="689"/>
      <c r="Q7" s="264"/>
      <c r="R7" s="36" t="s">
        <v>44</v>
      </c>
      <c r="S7" s="35" t="s">
        <v>45</v>
      </c>
      <c r="U7" s="67"/>
      <c r="V7" s="67"/>
      <c r="W7" s="138"/>
      <c r="X7" s="137"/>
    </row>
    <row r="8" spans="1:24" x14ac:dyDescent="0.2">
      <c r="B8" s="23"/>
      <c r="C8" s="67"/>
      <c r="D8" s="168" t="s">
        <v>71</v>
      </c>
      <c r="E8" s="22"/>
      <c r="F8" s="22"/>
      <c r="G8" s="67"/>
      <c r="H8" s="139"/>
      <c r="I8" s="139"/>
      <c r="J8" s="139"/>
      <c r="K8" s="687" t="s">
        <v>150</v>
      </c>
      <c r="L8" s="687"/>
      <c r="M8" s="687"/>
      <c r="N8" s="687"/>
      <c r="O8" s="687"/>
      <c r="P8" s="687"/>
      <c r="Q8" s="70"/>
      <c r="R8" s="36" t="s">
        <v>41</v>
      </c>
      <c r="S8" s="35" t="s">
        <v>46</v>
      </c>
      <c r="U8" s="67"/>
      <c r="V8" s="34"/>
      <c r="W8" s="473"/>
      <c r="X8" s="137"/>
    </row>
    <row r="9" spans="1:24" ht="13.5" thickBot="1" x14ac:dyDescent="0.25">
      <c r="B9" s="234"/>
      <c r="C9" s="140"/>
      <c r="D9" s="140"/>
      <c r="E9" s="140"/>
      <c r="F9" s="140"/>
      <c r="G9" s="140"/>
      <c r="H9" s="140"/>
      <c r="I9" s="140"/>
      <c r="J9" s="140"/>
      <c r="K9" s="688" t="s">
        <v>23</v>
      </c>
      <c r="L9" s="688"/>
      <c r="M9" s="688"/>
      <c r="N9" s="688"/>
      <c r="O9" s="688"/>
      <c r="P9" s="688"/>
      <c r="Q9" s="265"/>
      <c r="R9" s="140"/>
      <c r="S9" s="140"/>
      <c r="T9" s="24" t="s">
        <v>26</v>
      </c>
      <c r="U9" s="24">
        <v>11</v>
      </c>
      <c r="V9" s="25" t="s">
        <v>112</v>
      </c>
      <c r="W9" s="179">
        <f>'AGUA POTABLE 1'!$AA$9</f>
        <v>13</v>
      </c>
      <c r="X9" s="238"/>
    </row>
    <row r="10" spans="1:24" s="67" customFormat="1" ht="4.5" customHeight="1" thickBot="1" x14ac:dyDescent="0.25">
      <c r="T10" s="36"/>
      <c r="U10" s="167"/>
      <c r="V10" s="167"/>
      <c r="W10" s="174"/>
    </row>
    <row r="11" spans="1:24" s="7" customFormat="1" ht="27.75" customHeight="1" thickBot="1" x14ac:dyDescent="0.25">
      <c r="A11" s="66"/>
      <c r="B11" s="682" t="s">
        <v>136</v>
      </c>
      <c r="C11" s="682" t="s">
        <v>0</v>
      </c>
      <c r="D11" s="682"/>
      <c r="E11" s="682"/>
      <c r="F11" s="682"/>
      <c r="G11" s="682" t="s">
        <v>1</v>
      </c>
      <c r="H11" s="682" t="s">
        <v>2</v>
      </c>
      <c r="I11" s="682" t="s">
        <v>3</v>
      </c>
      <c r="J11" s="682" t="s">
        <v>137</v>
      </c>
      <c r="K11" s="682" t="s">
        <v>4</v>
      </c>
      <c r="L11" s="682" t="s">
        <v>5</v>
      </c>
      <c r="M11" s="682" t="s">
        <v>20</v>
      </c>
      <c r="N11" s="682" t="s">
        <v>6</v>
      </c>
      <c r="O11" s="682"/>
      <c r="P11" s="682"/>
      <c r="Q11" s="682" t="s">
        <v>7</v>
      </c>
      <c r="R11" s="682"/>
      <c r="S11" s="682"/>
      <c r="T11" s="682" t="s">
        <v>8</v>
      </c>
      <c r="U11" s="682" t="s">
        <v>35</v>
      </c>
      <c r="V11" s="682" t="s">
        <v>140</v>
      </c>
      <c r="W11" s="691" t="s">
        <v>10</v>
      </c>
    </row>
    <row r="12" spans="1:24" s="7" customFormat="1" ht="27.75" customHeight="1" thickBot="1" x14ac:dyDescent="0.25">
      <c r="B12" s="682"/>
      <c r="C12" s="682"/>
      <c r="D12" s="682"/>
      <c r="E12" s="682"/>
      <c r="F12" s="682"/>
      <c r="G12" s="682"/>
      <c r="H12" s="682"/>
      <c r="I12" s="682"/>
      <c r="J12" s="682"/>
      <c r="K12" s="682"/>
      <c r="L12" s="682"/>
      <c r="M12" s="682"/>
      <c r="N12" s="180" t="s">
        <v>11</v>
      </c>
      <c r="O12" s="529" t="s">
        <v>350</v>
      </c>
      <c r="P12" s="180" t="s">
        <v>47</v>
      </c>
      <c r="Q12" s="180" t="s">
        <v>12</v>
      </c>
      <c r="R12" s="180" t="s">
        <v>13</v>
      </c>
      <c r="S12" s="260" t="s">
        <v>151</v>
      </c>
      <c r="T12" s="682"/>
      <c r="U12" s="682"/>
      <c r="V12" s="682"/>
      <c r="W12" s="692"/>
    </row>
    <row r="13" spans="1:24" ht="3" customHeight="1" thickBot="1" x14ac:dyDescent="0.25">
      <c r="B13" s="1"/>
      <c r="C13" s="1"/>
      <c r="D13" s="1"/>
      <c r="E13" s="1"/>
      <c r="F13" s="1"/>
      <c r="G13" s="1"/>
      <c r="H13" s="1"/>
      <c r="I13" s="1"/>
      <c r="J13" s="1"/>
      <c r="K13" s="1"/>
      <c r="L13" s="1"/>
      <c r="M13" s="1"/>
      <c r="N13" s="5"/>
      <c r="O13" s="5"/>
      <c r="P13" s="5"/>
      <c r="Q13" s="5"/>
      <c r="R13" s="5"/>
      <c r="S13" s="5"/>
      <c r="T13" s="5"/>
      <c r="U13" s="5"/>
      <c r="V13" s="5"/>
      <c r="W13" s="5"/>
    </row>
    <row r="14" spans="1:24" s="64" customFormat="1" x14ac:dyDescent="0.2">
      <c r="B14" s="114">
        <v>12</v>
      </c>
      <c r="C14" s="763" t="s">
        <v>18</v>
      </c>
      <c r="D14" s="763"/>
      <c r="E14" s="763"/>
      <c r="F14" s="763"/>
      <c r="G14" s="115"/>
      <c r="H14" s="115"/>
      <c r="I14" s="116"/>
      <c r="J14" s="116"/>
      <c r="K14" s="117"/>
      <c r="L14" s="118"/>
      <c r="M14" s="119"/>
      <c r="N14" s="120"/>
      <c r="O14" s="121"/>
      <c r="P14" s="122"/>
      <c r="Q14" s="123"/>
      <c r="R14" s="124"/>
      <c r="S14" s="159"/>
      <c r="T14" s="160"/>
      <c r="U14" s="159"/>
      <c r="V14" s="161"/>
      <c r="W14" s="161"/>
    </row>
    <row r="15" spans="1:24" s="64" customFormat="1" ht="24.95" customHeight="1" x14ac:dyDescent="0.2">
      <c r="B15" s="94">
        <v>1</v>
      </c>
      <c r="C15" s="792" t="s">
        <v>407</v>
      </c>
      <c r="D15" s="792"/>
      <c r="E15" s="792"/>
      <c r="F15" s="792"/>
      <c r="G15" s="86" t="s">
        <v>19</v>
      </c>
      <c r="H15" s="86">
        <v>12</v>
      </c>
      <c r="I15" s="95"/>
      <c r="J15" s="95"/>
      <c r="K15" s="125" t="s">
        <v>15</v>
      </c>
      <c r="L15" s="88">
        <f>N15</f>
        <v>275000</v>
      </c>
      <c r="M15" s="89">
        <v>0</v>
      </c>
      <c r="N15" s="90">
        <f>O15+P15</f>
        <v>275000</v>
      </c>
      <c r="O15" s="640">
        <v>275000</v>
      </c>
      <c r="P15" s="126">
        <v>0</v>
      </c>
      <c r="Q15" s="128" t="s">
        <v>355</v>
      </c>
      <c r="R15" s="127">
        <v>1</v>
      </c>
      <c r="S15" s="92">
        <v>1</v>
      </c>
      <c r="T15" s="648">
        <v>27000</v>
      </c>
      <c r="U15" s="162"/>
      <c r="V15" s="155"/>
      <c r="W15" s="155"/>
    </row>
    <row r="16" spans="1:24" s="64" customFormat="1" ht="42" customHeight="1" x14ac:dyDescent="0.2">
      <c r="B16" s="515">
        <v>2</v>
      </c>
      <c r="C16" s="786" t="s">
        <v>408</v>
      </c>
      <c r="D16" s="787"/>
      <c r="E16" s="787"/>
      <c r="F16" s="788"/>
      <c r="G16" s="630" t="s">
        <v>19</v>
      </c>
      <c r="H16" s="630">
        <v>12</v>
      </c>
      <c r="I16" s="631"/>
      <c r="J16" s="631"/>
      <c r="K16" s="125" t="s">
        <v>15</v>
      </c>
      <c r="L16" s="88">
        <f t="shared" ref="L16:L17" si="0">N16</f>
        <v>419843.14</v>
      </c>
      <c r="M16" s="632">
        <v>1</v>
      </c>
      <c r="N16" s="90">
        <f t="shared" ref="N16:N17" si="1">O16+P16</f>
        <v>419843.14</v>
      </c>
      <c r="O16" s="641">
        <v>419843.14</v>
      </c>
      <c r="P16" s="633">
        <v>0</v>
      </c>
      <c r="Q16" s="634" t="s">
        <v>355</v>
      </c>
      <c r="R16" s="635">
        <v>4</v>
      </c>
      <c r="S16" s="636">
        <v>1</v>
      </c>
      <c r="T16" s="648">
        <v>27000</v>
      </c>
      <c r="U16" s="637"/>
      <c r="V16" s="638"/>
      <c r="W16" s="638"/>
    </row>
    <row r="17" spans="2:24" s="64" customFormat="1" ht="39.75" customHeight="1" x14ac:dyDescent="0.2">
      <c r="B17" s="515">
        <v>3</v>
      </c>
      <c r="C17" s="786" t="s">
        <v>409</v>
      </c>
      <c r="D17" s="787"/>
      <c r="E17" s="787"/>
      <c r="F17" s="788"/>
      <c r="G17" s="630" t="s">
        <v>19</v>
      </c>
      <c r="H17" s="630">
        <v>12</v>
      </c>
      <c r="I17" s="631"/>
      <c r="J17" s="631"/>
      <c r="K17" s="125" t="s">
        <v>15</v>
      </c>
      <c r="L17" s="88">
        <f t="shared" si="0"/>
        <v>56700.09</v>
      </c>
      <c r="M17" s="632">
        <v>0</v>
      </c>
      <c r="N17" s="90">
        <f t="shared" si="1"/>
        <v>56700.09</v>
      </c>
      <c r="O17" s="642">
        <v>56700.09</v>
      </c>
      <c r="P17" s="633">
        <v>0</v>
      </c>
      <c r="Q17" s="634" t="s">
        <v>410</v>
      </c>
      <c r="R17" s="635">
        <v>1</v>
      </c>
      <c r="S17" s="636">
        <v>1</v>
      </c>
      <c r="T17" s="648">
        <v>9</v>
      </c>
      <c r="U17" s="637"/>
      <c r="V17" s="638"/>
      <c r="W17" s="638"/>
    </row>
    <row r="18" spans="2:24" s="64" customFormat="1" ht="24.95" customHeight="1" thickBot="1" x14ac:dyDescent="0.25">
      <c r="B18" s="247">
        <v>2</v>
      </c>
      <c r="C18" s="790" t="s">
        <v>97</v>
      </c>
      <c r="D18" s="791"/>
      <c r="E18" s="791"/>
      <c r="F18" s="791"/>
      <c r="G18" s="221" t="s">
        <v>19</v>
      </c>
      <c r="H18" s="221">
        <v>12</v>
      </c>
      <c r="I18" s="240"/>
      <c r="J18" s="240"/>
      <c r="K18" s="248" t="s">
        <v>15</v>
      </c>
      <c r="L18" s="249">
        <f>N18</f>
        <v>1710.29</v>
      </c>
      <c r="M18" s="250">
        <v>0</v>
      </c>
      <c r="N18" s="251">
        <f>O18+P18</f>
        <v>1710.29</v>
      </c>
      <c r="O18" s="643">
        <v>1710.29</v>
      </c>
      <c r="P18" s="252">
        <v>0</v>
      </c>
      <c r="Q18" s="227" t="s">
        <v>410</v>
      </c>
      <c r="R18" s="253">
        <v>10</v>
      </c>
      <c r="S18" s="230">
        <v>1</v>
      </c>
      <c r="T18" s="649">
        <v>10</v>
      </c>
      <c r="U18" s="254"/>
      <c r="V18" s="233"/>
      <c r="W18" s="233"/>
    </row>
    <row r="19" spans="2:24" ht="13.5" thickBot="1" x14ac:dyDescent="0.25">
      <c r="B19" s="1"/>
      <c r="C19" s="1"/>
      <c r="D19" s="1"/>
      <c r="E19" s="1"/>
      <c r="F19" s="1"/>
      <c r="G19" s="1"/>
      <c r="H19" s="1"/>
      <c r="I19" s="1"/>
      <c r="J19" s="1"/>
      <c r="K19" s="19" t="s">
        <v>11</v>
      </c>
      <c r="L19" s="18">
        <f>SUM(L14:L18)</f>
        <v>753253.52</v>
      </c>
      <c r="M19" s="27"/>
      <c r="N19" s="18">
        <f>SUM(N15:N18)</f>
        <v>753253.52</v>
      </c>
      <c r="O19" s="18">
        <f>SUM(O15:O18)</f>
        <v>753253.52</v>
      </c>
      <c r="P19" s="18">
        <f>SUM(P11:P18)</f>
        <v>0</v>
      </c>
      <c r="Q19" s="1"/>
      <c r="R19" s="1"/>
      <c r="S19" s="1"/>
      <c r="T19" s="1"/>
      <c r="U19" s="1"/>
      <c r="V19" s="1"/>
      <c r="W19" s="1"/>
    </row>
    <row r="20" spans="2:24" x14ac:dyDescent="0.2">
      <c r="B20" s="1"/>
      <c r="C20" s="1"/>
      <c r="D20" s="1"/>
      <c r="E20" s="1"/>
      <c r="F20" s="1"/>
      <c r="G20" s="1"/>
      <c r="H20" s="1"/>
      <c r="I20" s="1"/>
      <c r="J20" s="1"/>
      <c r="K20" s="1"/>
      <c r="L20" s="45"/>
      <c r="P20" s="1"/>
      <c r="Q20" s="1"/>
      <c r="R20" s="1"/>
      <c r="S20" s="1"/>
      <c r="T20" s="1"/>
      <c r="U20" s="1"/>
      <c r="V20" s="1"/>
      <c r="W20" s="1"/>
    </row>
    <row r="21" spans="2:24" x14ac:dyDescent="0.2">
      <c r="K21" s="42"/>
      <c r="L21" s="45"/>
      <c r="M21" s="39"/>
      <c r="N21" s="157"/>
    </row>
    <row r="22" spans="2:24" x14ac:dyDescent="0.2">
      <c r="K22" s="42"/>
      <c r="L22" s="45"/>
      <c r="M22" s="39"/>
      <c r="N22" s="157"/>
    </row>
    <row r="23" spans="2:24" x14ac:dyDescent="0.2">
      <c r="K23" s="42"/>
      <c r="L23" s="45"/>
      <c r="M23" s="39"/>
      <c r="N23" s="157"/>
    </row>
    <row r="24" spans="2:24" x14ac:dyDescent="0.2">
      <c r="K24" s="42"/>
      <c r="L24" s="45"/>
      <c r="M24" s="39"/>
      <c r="N24" s="157"/>
    </row>
    <row r="25" spans="2:24" x14ac:dyDescent="0.2">
      <c r="H25" s="42"/>
      <c r="I25" s="45"/>
      <c r="J25" s="45"/>
      <c r="K25" s="113"/>
      <c r="L25" s="77"/>
      <c r="M25" s="39"/>
      <c r="N25" s="61"/>
      <c r="O25" s="8"/>
    </row>
    <row r="26" spans="2:24" x14ac:dyDescent="0.2">
      <c r="H26" s="42"/>
      <c r="I26" s="45"/>
      <c r="J26" s="45"/>
      <c r="M26" s="157"/>
      <c r="N26" s="37"/>
      <c r="S26" s="62" t="s">
        <v>34</v>
      </c>
    </row>
    <row r="27" spans="2:24" x14ac:dyDescent="0.2">
      <c r="C27" s="7"/>
      <c r="D27" s="7"/>
      <c r="E27" s="7"/>
      <c r="F27" s="7"/>
      <c r="G27" s="7"/>
      <c r="H27" s="40"/>
      <c r="I27" s="45"/>
      <c r="J27" s="45"/>
      <c r="M27" s="157"/>
      <c r="N27" s="157"/>
      <c r="S27" s="680" t="s">
        <v>415</v>
      </c>
      <c r="T27" s="680"/>
      <c r="U27" s="680"/>
      <c r="V27" s="680"/>
      <c r="W27" s="680"/>
      <c r="X27" s="70"/>
    </row>
    <row r="28" spans="2:24" x14ac:dyDescent="0.2">
      <c r="C28" s="7"/>
      <c r="D28" s="7"/>
      <c r="E28" s="7"/>
      <c r="F28" s="7"/>
      <c r="G28" s="7"/>
      <c r="H28" s="38"/>
      <c r="I28" s="45"/>
      <c r="J28" s="45"/>
      <c r="M28" s="157"/>
      <c r="N28" s="157"/>
      <c r="S28" s="681" t="s">
        <v>17</v>
      </c>
      <c r="T28" s="681"/>
      <c r="U28" s="681"/>
      <c r="V28" s="681"/>
      <c r="W28" s="681"/>
    </row>
    <row r="29" spans="2:24" x14ac:dyDescent="0.2">
      <c r="C29" s="7"/>
      <c r="D29" s="7"/>
      <c r="E29" s="7"/>
      <c r="F29" s="7"/>
      <c r="G29" s="7"/>
      <c r="H29" s="40"/>
      <c r="I29" s="71"/>
      <c r="J29" s="71"/>
      <c r="L29" s="77"/>
      <c r="M29" s="157"/>
      <c r="N29" s="38"/>
    </row>
    <row r="30" spans="2:24" x14ac:dyDescent="0.2">
      <c r="C30" s="7"/>
      <c r="D30" s="7"/>
      <c r="E30" s="7"/>
      <c r="F30" s="7"/>
      <c r="G30" s="7"/>
      <c r="H30" s="7"/>
      <c r="I30" s="7"/>
      <c r="J30" s="7"/>
      <c r="K30" s="40"/>
      <c r="L30" s="158"/>
      <c r="M30" s="157"/>
      <c r="N30" s="157"/>
    </row>
    <row r="31" spans="2:24" x14ac:dyDescent="0.2">
      <c r="C31" s="7"/>
      <c r="D31" s="7"/>
      <c r="E31" s="7"/>
      <c r="F31" s="7"/>
      <c r="K31" s="40"/>
      <c r="L31" s="41"/>
      <c r="M31" s="157"/>
      <c r="N31" s="157"/>
    </row>
    <row r="32" spans="2:24" x14ac:dyDescent="0.2">
      <c r="K32" s="157"/>
      <c r="L32" s="157"/>
      <c r="M32" s="157"/>
      <c r="N32" s="157"/>
    </row>
    <row r="33" spans="7:14" x14ac:dyDescent="0.2">
      <c r="K33" s="157"/>
      <c r="L33" s="157"/>
      <c r="M33" s="157"/>
      <c r="N33" s="157"/>
    </row>
    <row r="34" spans="7:14" x14ac:dyDescent="0.2">
      <c r="K34" s="157"/>
      <c r="L34" s="157"/>
      <c r="M34" s="157"/>
      <c r="N34" s="157"/>
    </row>
    <row r="41" spans="7:14" x14ac:dyDescent="0.2">
      <c r="G41" s="5"/>
      <c r="I41" s="5"/>
      <c r="J41" s="5"/>
      <c r="K41" s="5"/>
    </row>
    <row r="42" spans="7:14" x14ac:dyDescent="0.2">
      <c r="G42" s="5"/>
      <c r="I42" s="5"/>
      <c r="J42" s="5"/>
      <c r="K42" s="5"/>
    </row>
  </sheetData>
  <mergeCells count="29">
    <mergeCell ref="R6:T6"/>
    <mergeCell ref="S28:W28"/>
    <mergeCell ref="C18:F18"/>
    <mergeCell ref="S27:W27"/>
    <mergeCell ref="N11:P11"/>
    <mergeCell ref="C14:F14"/>
    <mergeCell ref="C15:F15"/>
    <mergeCell ref="W11:W12"/>
    <mergeCell ref="J11:J12"/>
    <mergeCell ref="U11:U12"/>
    <mergeCell ref="C11:F12"/>
    <mergeCell ref="G11:G12"/>
    <mergeCell ref="T11:T12"/>
    <mergeCell ref="V11:V12"/>
    <mergeCell ref="K11:K12"/>
    <mergeCell ref="I11:I12"/>
    <mergeCell ref="K8:P8"/>
    <mergeCell ref="K9:P9"/>
    <mergeCell ref="K3:P3"/>
    <mergeCell ref="K4:P4"/>
    <mergeCell ref="K5:P6"/>
    <mergeCell ref="K7:P7"/>
    <mergeCell ref="C16:F16"/>
    <mergeCell ref="C17:F17"/>
    <mergeCell ref="L11:L12"/>
    <mergeCell ref="Q11:S11"/>
    <mergeCell ref="B11:B12"/>
    <mergeCell ref="M11:M12"/>
    <mergeCell ref="H11:H12"/>
  </mergeCells>
  <phoneticPr fontId="11" type="noConversion"/>
  <printOptions horizontalCentered="1"/>
  <pageMargins left="0" right="0" top="0" bottom="0" header="0.19685039370078741" footer="0.31496062992125984"/>
  <pageSetup paperSize="5" scale="6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8"/>
  <sheetViews>
    <sheetView view="pageBreakPreview" topLeftCell="A7" zoomScaleSheetLayoutView="100" workbookViewId="0">
      <selection activeCell="O36" sqref="O36:P36"/>
    </sheetView>
  </sheetViews>
  <sheetFormatPr baseColWidth="10" defaultRowHeight="12.75" x14ac:dyDescent="0.2"/>
  <cols>
    <col min="1" max="1" width="2.5703125" style="62" customWidth="1"/>
    <col min="2" max="2" width="7.5703125" style="62" customWidth="1"/>
    <col min="3" max="3" width="11.5703125" style="62" customWidth="1"/>
    <col min="4" max="4" width="12.5703125" style="62" customWidth="1"/>
    <col min="5" max="5" width="10.7109375" style="62" customWidth="1"/>
    <col min="6" max="6" width="9.7109375" style="62" customWidth="1"/>
    <col min="7" max="7" width="8.140625" style="62" customWidth="1"/>
    <col min="8" max="8" width="5.7109375" style="62" customWidth="1"/>
    <col min="9" max="9" width="8.5703125" style="62" customWidth="1"/>
    <col min="10" max="10" width="10" style="62" customWidth="1"/>
    <col min="11" max="11" width="14.28515625" style="62" customWidth="1"/>
    <col min="12" max="12" width="7.42578125" style="62" customWidth="1"/>
    <col min="13" max="16" width="13.5703125" style="62" customWidth="1"/>
    <col min="17" max="17" width="8.85546875" style="62" customWidth="1"/>
    <col min="18" max="18" width="11.7109375" style="62" customWidth="1"/>
    <col min="19" max="19" width="8.5703125" style="62" customWidth="1"/>
    <col min="20" max="20" width="8" style="62" customWidth="1"/>
    <col min="21" max="21" width="9.42578125" style="62" customWidth="1"/>
    <col min="22" max="22" width="11" style="62" customWidth="1"/>
    <col min="23" max="23" width="9.28515625" style="62" customWidth="1"/>
    <col min="24" max="24" width="6.5703125" style="62" customWidth="1"/>
    <col min="25" max="25" width="2.140625" style="62" customWidth="1"/>
    <col min="26" max="16384" width="11.42578125" style="62"/>
  </cols>
  <sheetData>
    <row r="1" spans="1:27" ht="13.5" thickBot="1" x14ac:dyDescent="0.25"/>
    <row r="2" spans="1:27" x14ac:dyDescent="0.2">
      <c r="B2" s="134"/>
      <c r="C2" s="135"/>
      <c r="D2" s="135"/>
      <c r="E2" s="135"/>
      <c r="F2" s="135"/>
      <c r="G2" s="135"/>
      <c r="H2" s="135"/>
      <c r="I2" s="135"/>
      <c r="J2" s="135"/>
      <c r="K2" s="135"/>
      <c r="L2" s="135"/>
      <c r="M2" s="135"/>
      <c r="N2" s="135"/>
      <c r="O2" s="135"/>
      <c r="P2" s="135"/>
      <c r="Q2" s="135"/>
      <c r="R2" s="135"/>
      <c r="S2" s="135"/>
      <c r="T2" s="135"/>
      <c r="U2" s="135"/>
      <c r="V2" s="135"/>
      <c r="W2" s="135"/>
      <c r="X2" s="136"/>
      <c r="Y2" s="137"/>
    </row>
    <row r="3" spans="1:27" ht="15.75" x14ac:dyDescent="0.25">
      <c r="A3" s="138"/>
      <c r="B3" s="137"/>
      <c r="C3" s="175"/>
      <c r="D3" s="22" t="s">
        <v>88</v>
      </c>
      <c r="E3" s="67"/>
      <c r="F3" s="22"/>
      <c r="G3" s="67"/>
      <c r="H3" s="175"/>
      <c r="I3" s="175"/>
      <c r="J3" s="175"/>
      <c r="K3" s="693" t="s">
        <v>24</v>
      </c>
      <c r="L3" s="693"/>
      <c r="M3" s="693"/>
      <c r="N3" s="693"/>
      <c r="O3" s="693"/>
      <c r="P3" s="175"/>
      <c r="Q3" s="166" t="s">
        <v>56</v>
      </c>
      <c r="R3" s="166"/>
      <c r="S3" s="22" t="s">
        <v>114</v>
      </c>
      <c r="U3" s="175"/>
      <c r="V3" s="175"/>
      <c r="W3" s="175"/>
      <c r="X3" s="176"/>
      <c r="Y3" s="235"/>
    </row>
    <row r="4" spans="1:27" ht="15.75" x14ac:dyDescent="0.25">
      <c r="A4" s="138"/>
      <c r="B4" s="137"/>
      <c r="C4" s="175"/>
      <c r="D4" s="168" t="s">
        <v>55</v>
      </c>
      <c r="E4" s="22"/>
      <c r="F4" s="22"/>
      <c r="G4" s="30"/>
      <c r="H4" s="175"/>
      <c r="I4" s="175"/>
      <c r="J4" s="175"/>
      <c r="K4" s="693" t="s">
        <v>25</v>
      </c>
      <c r="L4" s="693"/>
      <c r="M4" s="693"/>
      <c r="N4" s="693"/>
      <c r="O4" s="693"/>
      <c r="P4" s="175"/>
      <c r="Q4" s="175"/>
      <c r="R4" s="175"/>
      <c r="S4" s="175"/>
      <c r="T4" s="175"/>
      <c r="U4" s="175"/>
      <c r="V4" s="175"/>
      <c r="W4" s="175"/>
      <c r="X4" s="176"/>
      <c r="Y4" s="235"/>
    </row>
    <row r="5" spans="1:27" ht="12.75" customHeight="1" x14ac:dyDescent="0.2">
      <c r="A5" s="138"/>
      <c r="B5" s="137"/>
      <c r="C5" s="139"/>
      <c r="D5" s="168" t="s">
        <v>64</v>
      </c>
      <c r="E5" s="22"/>
      <c r="F5" s="168"/>
      <c r="G5" s="168"/>
      <c r="H5" s="139"/>
      <c r="I5" s="139"/>
      <c r="J5" s="139"/>
      <c r="K5" s="690" t="s">
        <v>87</v>
      </c>
      <c r="L5" s="690"/>
      <c r="M5" s="690"/>
      <c r="N5" s="690"/>
      <c r="O5" s="690"/>
      <c r="P5" s="263"/>
      <c r="Q5" s="139"/>
      <c r="R5" s="139"/>
      <c r="S5" s="139"/>
      <c r="T5" s="139"/>
      <c r="U5" s="139"/>
      <c r="V5" s="139"/>
      <c r="W5" s="139"/>
      <c r="X5" s="177"/>
      <c r="Y5" s="236"/>
    </row>
    <row r="6" spans="1:27" x14ac:dyDescent="0.2">
      <c r="B6" s="23"/>
      <c r="C6" s="67"/>
      <c r="D6" s="168" t="s">
        <v>63</v>
      </c>
      <c r="E6" s="262" t="str">
        <f>'AGUA POTABLE 1'!E6</f>
        <v>11 DE ENERO DE 2016 (RESULTADOS FINALES DEL EJERCICIO)</v>
      </c>
      <c r="F6" s="22"/>
      <c r="G6" s="67"/>
      <c r="H6" s="67"/>
      <c r="I6" s="67"/>
      <c r="J6" s="67"/>
      <c r="K6" s="690"/>
      <c r="L6" s="690"/>
      <c r="M6" s="690"/>
      <c r="N6" s="690"/>
      <c r="O6" s="690"/>
      <c r="P6" s="263"/>
      <c r="Q6" s="683" t="s">
        <v>39</v>
      </c>
      <c r="R6" s="683"/>
      <c r="S6" s="683"/>
      <c r="T6" s="683"/>
      <c r="U6" s="683"/>
      <c r="V6" s="67"/>
      <c r="W6" s="67"/>
      <c r="X6" s="138"/>
      <c r="Y6" s="137"/>
    </row>
    <row r="7" spans="1:27" x14ac:dyDescent="0.2">
      <c r="B7" s="23"/>
      <c r="C7" s="67"/>
      <c r="D7" s="168" t="s">
        <v>70</v>
      </c>
      <c r="E7" s="67"/>
      <c r="F7" s="22"/>
      <c r="G7" s="67"/>
      <c r="H7" s="30"/>
      <c r="I7" s="30"/>
      <c r="J7" s="30"/>
      <c r="K7" s="689" t="s">
        <v>62</v>
      </c>
      <c r="L7" s="689"/>
      <c r="M7" s="689"/>
      <c r="N7" s="689"/>
      <c r="O7" s="689"/>
      <c r="P7" s="30"/>
      <c r="Q7" s="36" t="s">
        <v>44</v>
      </c>
      <c r="R7" s="36"/>
      <c r="S7" s="35" t="s">
        <v>45</v>
      </c>
      <c r="T7" s="67"/>
      <c r="U7" s="67"/>
      <c r="V7" s="67"/>
      <c r="W7" s="67"/>
      <c r="X7" s="138"/>
      <c r="Y7" s="137"/>
    </row>
    <row r="8" spans="1:27" x14ac:dyDescent="0.2">
      <c r="B8" s="23"/>
      <c r="C8" s="67"/>
      <c r="D8" s="168" t="s">
        <v>71</v>
      </c>
      <c r="E8" s="22"/>
      <c r="F8" s="22"/>
      <c r="G8" s="67"/>
      <c r="H8" s="139"/>
      <c r="I8" s="139"/>
      <c r="J8" s="139"/>
      <c r="K8" s="687" t="s">
        <v>150</v>
      </c>
      <c r="L8" s="687"/>
      <c r="M8" s="687"/>
      <c r="N8" s="687"/>
      <c r="O8" s="687"/>
      <c r="P8" s="70"/>
      <c r="Q8" s="36" t="s">
        <v>41</v>
      </c>
      <c r="R8" s="36"/>
      <c r="S8" s="35" t="s">
        <v>46</v>
      </c>
      <c r="T8" s="67"/>
      <c r="U8" s="34"/>
      <c r="V8" s="34"/>
      <c r="W8" s="67"/>
      <c r="X8" s="138"/>
      <c r="Y8" s="137"/>
    </row>
    <row r="9" spans="1:27" ht="13.5" thickBot="1" x14ac:dyDescent="0.25">
      <c r="B9" s="234"/>
      <c r="C9" s="140"/>
      <c r="D9" s="140"/>
      <c r="E9" s="140"/>
      <c r="F9" s="140"/>
      <c r="G9" s="140"/>
      <c r="H9" s="140"/>
      <c r="I9" s="140"/>
      <c r="J9" s="140"/>
      <c r="K9" s="688" t="s">
        <v>23</v>
      </c>
      <c r="L9" s="688"/>
      <c r="M9" s="688"/>
      <c r="N9" s="688"/>
      <c r="O9" s="688"/>
      <c r="P9" s="265"/>
      <c r="Q9" s="140"/>
      <c r="R9" s="140"/>
      <c r="S9" s="140"/>
      <c r="T9" s="140"/>
      <c r="U9" s="24" t="s">
        <v>26</v>
      </c>
      <c r="V9" s="25">
        <v>12</v>
      </c>
      <c r="W9" s="25" t="s">
        <v>27</v>
      </c>
      <c r="X9" s="179">
        <f>'AGUA POTABLE 1'!$AA$9</f>
        <v>13</v>
      </c>
      <c r="Y9" s="237"/>
    </row>
    <row r="10" spans="1:27" s="67" customFormat="1" ht="3" customHeight="1" thickBot="1" x14ac:dyDescent="0.25">
      <c r="B10" s="797"/>
      <c r="C10" s="798"/>
      <c r="D10" s="798"/>
      <c r="E10" s="798"/>
      <c r="F10" s="798"/>
      <c r="G10" s="798"/>
      <c r="H10" s="798"/>
      <c r="I10" s="798"/>
      <c r="J10" s="798"/>
      <c r="K10" s="798"/>
      <c r="L10" s="798"/>
      <c r="M10" s="798"/>
      <c r="N10" s="798"/>
      <c r="O10" s="798"/>
      <c r="P10" s="798"/>
      <c r="Q10" s="798"/>
      <c r="R10" s="798"/>
      <c r="S10" s="798"/>
      <c r="T10" s="798"/>
      <c r="U10" s="798"/>
      <c r="V10" s="798"/>
      <c r="W10" s="798"/>
      <c r="X10" s="170"/>
    </row>
    <row r="11" spans="1:27" s="7" customFormat="1" ht="36.75" customHeight="1" thickBot="1" x14ac:dyDescent="0.25">
      <c r="A11" s="66"/>
      <c r="B11" s="682" t="s">
        <v>191</v>
      </c>
      <c r="C11" s="682" t="s">
        <v>0</v>
      </c>
      <c r="D11" s="682"/>
      <c r="E11" s="682"/>
      <c r="F11" s="682"/>
      <c r="G11" s="682" t="s">
        <v>1</v>
      </c>
      <c r="H11" s="682" t="s">
        <v>2</v>
      </c>
      <c r="I11" s="682" t="s">
        <v>3</v>
      </c>
      <c r="J11" s="682" t="s">
        <v>4</v>
      </c>
      <c r="K11" s="682" t="s">
        <v>5</v>
      </c>
      <c r="L11" s="682" t="s">
        <v>20</v>
      </c>
      <c r="M11" s="682" t="s">
        <v>6</v>
      </c>
      <c r="N11" s="682"/>
      <c r="O11" s="682"/>
      <c r="P11" s="682"/>
      <c r="Q11" s="212"/>
      <c r="R11" s="536"/>
      <c r="S11" s="682" t="s">
        <v>7</v>
      </c>
      <c r="T11" s="682"/>
      <c r="U11" s="682"/>
      <c r="V11" s="682" t="s">
        <v>8</v>
      </c>
      <c r="W11" s="682" t="s">
        <v>9</v>
      </c>
      <c r="X11" s="682" t="s">
        <v>10</v>
      </c>
      <c r="AA11" s="66"/>
    </row>
    <row r="12" spans="1:27" s="7" customFormat="1" ht="36.75" customHeight="1" thickBot="1" x14ac:dyDescent="0.25">
      <c r="B12" s="682"/>
      <c r="C12" s="682"/>
      <c r="D12" s="682"/>
      <c r="E12" s="682"/>
      <c r="F12" s="682"/>
      <c r="G12" s="682"/>
      <c r="H12" s="682"/>
      <c r="I12" s="682"/>
      <c r="J12" s="682"/>
      <c r="K12" s="682"/>
      <c r="L12" s="682"/>
      <c r="M12" s="180" t="s">
        <v>11</v>
      </c>
      <c r="N12" s="529" t="s">
        <v>350</v>
      </c>
      <c r="O12" s="180" t="s">
        <v>51</v>
      </c>
      <c r="P12" s="180" t="s">
        <v>52</v>
      </c>
      <c r="Q12" s="212" t="s">
        <v>82</v>
      </c>
      <c r="R12" s="536" t="s">
        <v>47</v>
      </c>
      <c r="S12" s="180" t="s">
        <v>12</v>
      </c>
      <c r="T12" s="180" t="s">
        <v>13</v>
      </c>
      <c r="U12" s="260" t="s">
        <v>151</v>
      </c>
      <c r="V12" s="682"/>
      <c r="W12" s="682"/>
      <c r="X12" s="682"/>
    </row>
    <row r="13" spans="1:27" ht="3.75" customHeight="1" thickBot="1" x14ac:dyDescent="0.25">
      <c r="B13" s="1"/>
      <c r="C13" s="1"/>
      <c r="D13" s="1"/>
      <c r="E13" s="1"/>
      <c r="F13" s="1"/>
      <c r="G13" s="1"/>
      <c r="H13" s="1"/>
      <c r="I13" s="1"/>
      <c r="J13" s="1"/>
      <c r="K13" s="1"/>
      <c r="L13" s="1"/>
      <c r="M13" s="5"/>
      <c r="N13" s="5"/>
      <c r="O13" s="5"/>
      <c r="P13" s="5"/>
      <c r="Q13" s="5"/>
      <c r="R13" s="5"/>
      <c r="S13" s="5"/>
      <c r="T13" s="5"/>
      <c r="U13" s="5"/>
      <c r="V13" s="5"/>
      <c r="W13" s="5"/>
      <c r="X13" s="5"/>
    </row>
    <row r="14" spans="1:27" x14ac:dyDescent="0.2">
      <c r="B14" s="3"/>
      <c r="C14" s="708" t="s">
        <v>49</v>
      </c>
      <c r="D14" s="799"/>
      <c r="E14" s="799"/>
      <c r="F14" s="800"/>
      <c r="G14" s="3"/>
      <c r="H14" s="6"/>
      <c r="I14" s="6"/>
      <c r="J14" s="4"/>
      <c r="K14" s="14"/>
      <c r="L14" s="28"/>
      <c r="M14" s="14"/>
      <c r="N14" s="14"/>
      <c r="O14" s="14"/>
      <c r="P14" s="2"/>
      <c r="Q14" s="2"/>
      <c r="R14" s="2"/>
      <c r="S14" s="3"/>
      <c r="T14" s="3"/>
      <c r="U14" s="29"/>
      <c r="V14" s="198"/>
      <c r="W14" s="9"/>
      <c r="X14" s="9"/>
      <c r="Y14" s="5"/>
    </row>
    <row r="15" spans="1:27" s="64" customFormat="1" x14ac:dyDescent="0.2">
      <c r="B15" s="91"/>
      <c r="C15" s="796" t="str">
        <f>'AGUA POTABLE 1'!C14</f>
        <v>AGUA POTABLE</v>
      </c>
      <c r="D15" s="796"/>
      <c r="E15" s="796"/>
      <c r="F15" s="796"/>
      <c r="G15" s="91" t="s">
        <v>66</v>
      </c>
      <c r="H15" s="196">
        <v>1</v>
      </c>
      <c r="I15" s="196"/>
      <c r="J15" s="371"/>
      <c r="K15" s="372">
        <f>M15</f>
        <v>10759522.709999999</v>
      </c>
      <c r="L15" s="369">
        <v>0</v>
      </c>
      <c r="M15" s="192">
        <f>P15+O15+N15+Q15</f>
        <v>10759522.709999999</v>
      </c>
      <c r="N15" s="195">
        <f>'AGUA POTABLE 1'!Q25</f>
        <v>9024516.4699999988</v>
      </c>
      <c r="O15" s="192">
        <f>'AGUA POTABLE 1'!R25</f>
        <v>535427.26</v>
      </c>
      <c r="P15" s="191">
        <f>'AGUA POTABLE 1'!S25</f>
        <v>1199578.98</v>
      </c>
      <c r="Q15" s="191">
        <v>0</v>
      </c>
      <c r="R15" s="537"/>
      <c r="S15" s="91"/>
      <c r="T15" s="373"/>
      <c r="U15" s="369">
        <v>1</v>
      </c>
      <c r="V15" s="197"/>
      <c r="W15" s="370"/>
      <c r="X15" s="370"/>
    </row>
    <row r="16" spans="1:27" s="64" customFormat="1" x14ac:dyDescent="0.2">
      <c r="B16" s="91"/>
      <c r="C16" s="374"/>
      <c r="D16" s="375"/>
      <c r="E16" s="375"/>
      <c r="F16" s="376"/>
      <c r="G16" s="91"/>
      <c r="H16" s="196"/>
      <c r="I16" s="196"/>
      <c r="J16" s="371"/>
      <c r="K16" s="372"/>
      <c r="L16" s="369"/>
      <c r="M16" s="192"/>
      <c r="N16" s="195"/>
      <c r="O16" s="192"/>
      <c r="P16" s="191"/>
      <c r="Q16" s="191"/>
      <c r="R16" s="537"/>
      <c r="S16" s="91"/>
      <c r="T16" s="373"/>
      <c r="U16" s="369"/>
      <c r="V16" s="91"/>
      <c r="W16" s="370"/>
      <c r="X16" s="370"/>
    </row>
    <row r="17" spans="2:26" s="64" customFormat="1" x14ac:dyDescent="0.2">
      <c r="B17" s="91"/>
      <c r="C17" s="793" t="s">
        <v>73</v>
      </c>
      <c r="D17" s="794"/>
      <c r="E17" s="794"/>
      <c r="F17" s="795"/>
      <c r="G17" s="91" t="s">
        <v>19</v>
      </c>
      <c r="H17" s="196" t="s">
        <v>74</v>
      </c>
      <c r="I17" s="196"/>
      <c r="J17" s="371"/>
      <c r="K17" s="372">
        <f>M17</f>
        <v>12310609.239999998</v>
      </c>
      <c r="L17" s="369">
        <v>0</v>
      </c>
      <c r="M17" s="192">
        <f>P17+O17+N17+Q17</f>
        <v>12310609.239999998</v>
      </c>
      <c r="N17" s="195">
        <f>'DRENAJE 2'!Q22</f>
        <v>5293564.5699999994</v>
      </c>
      <c r="O17" s="192">
        <f>'DRENAJE 2'!R22</f>
        <v>1108838.3</v>
      </c>
      <c r="P17" s="191">
        <f>'DRENAJE 2'!S22</f>
        <v>5908206.3700000001</v>
      </c>
      <c r="Q17" s="191">
        <v>0</v>
      </c>
      <c r="R17" s="537">
        <f>'DRENAJE 2'!T22</f>
        <v>862500</v>
      </c>
      <c r="S17" s="91"/>
      <c r="T17" s="373"/>
      <c r="U17" s="369">
        <v>1</v>
      </c>
      <c r="V17" s="91"/>
      <c r="W17" s="370"/>
      <c r="X17" s="370"/>
    </row>
    <row r="18" spans="2:26" s="64" customFormat="1" x14ac:dyDescent="0.2">
      <c r="B18" s="91"/>
      <c r="C18" s="374"/>
      <c r="D18" s="375"/>
      <c r="E18" s="375"/>
      <c r="F18" s="376"/>
      <c r="G18" s="91"/>
      <c r="H18" s="196"/>
      <c r="I18" s="196"/>
      <c r="J18" s="371"/>
      <c r="K18" s="372"/>
      <c r="L18" s="369"/>
      <c r="M18" s="192"/>
      <c r="N18" s="195"/>
      <c r="O18" s="192"/>
      <c r="P18" s="191"/>
      <c r="Q18" s="191"/>
      <c r="R18" s="537"/>
      <c r="S18" s="91"/>
      <c r="T18" s="373"/>
      <c r="U18" s="369"/>
      <c r="V18" s="91"/>
      <c r="W18" s="370"/>
      <c r="X18" s="370"/>
    </row>
    <row r="19" spans="2:26" s="64" customFormat="1" x14ac:dyDescent="0.2">
      <c r="B19" s="91"/>
      <c r="C19" s="796" t="str">
        <f>'URBANIZACION MPAL 3'!C14</f>
        <v>URBANIZACION MUNICIPAL</v>
      </c>
      <c r="D19" s="796"/>
      <c r="E19" s="796"/>
      <c r="F19" s="796"/>
      <c r="G19" s="91" t="s">
        <v>66</v>
      </c>
      <c r="H19" s="196" t="s">
        <v>75</v>
      </c>
      <c r="I19" s="196"/>
      <c r="J19" s="371"/>
      <c r="K19" s="372">
        <f>M19</f>
        <v>29020494.239999998</v>
      </c>
      <c r="L19" s="369">
        <v>0</v>
      </c>
      <c r="M19" s="192">
        <f>P19+O19+N19+Q19+R19</f>
        <v>29020494.239999998</v>
      </c>
      <c r="N19" s="195">
        <f>'URBANIZACION MPAL 3'!R29</f>
        <v>3562635.62</v>
      </c>
      <c r="O19" s="192">
        <f>'URBANIZACION MPAL 3'!S29</f>
        <v>4462462.07</v>
      </c>
      <c r="P19" s="191">
        <f>'URBANIZACION MPAL 3'!T29</f>
        <v>20307896.549999997</v>
      </c>
      <c r="Q19" s="191">
        <v>0</v>
      </c>
      <c r="R19" s="537">
        <f>'URBANIZACION MPAL 3'!U29</f>
        <v>687500</v>
      </c>
      <c r="S19" s="91"/>
      <c r="T19" s="373"/>
      <c r="U19" s="369">
        <v>1</v>
      </c>
      <c r="V19" s="197"/>
      <c r="W19" s="370"/>
      <c r="X19" s="370"/>
    </row>
    <row r="20" spans="2:26" s="64" customFormat="1" x14ac:dyDescent="0.2">
      <c r="B20" s="91"/>
      <c r="C20" s="374"/>
      <c r="D20" s="375"/>
      <c r="E20" s="375"/>
      <c r="F20" s="376"/>
      <c r="G20" s="91"/>
      <c r="H20" s="196"/>
      <c r="I20" s="196"/>
      <c r="J20" s="371"/>
      <c r="K20" s="372"/>
      <c r="L20" s="369"/>
      <c r="M20" s="192"/>
      <c r="N20" s="195"/>
      <c r="O20" s="192"/>
      <c r="P20" s="191"/>
      <c r="Q20" s="191"/>
      <c r="R20" s="537"/>
      <c r="S20" s="91"/>
      <c r="T20" s="373"/>
      <c r="U20" s="369"/>
      <c r="V20" s="91"/>
      <c r="W20" s="370"/>
      <c r="X20" s="370"/>
    </row>
    <row r="21" spans="2:26" s="64" customFormat="1" x14ac:dyDescent="0.2">
      <c r="B21" s="91"/>
      <c r="C21" s="796" t="str">
        <f>'ELECTRIFICACION 4'!C14</f>
        <v>ELECTRIFICACION RURAL Y DE COLONIAS POBRES</v>
      </c>
      <c r="D21" s="796"/>
      <c r="E21" s="796"/>
      <c r="F21" s="796"/>
      <c r="G21" s="91" t="s">
        <v>66</v>
      </c>
      <c r="H21" s="196" t="s">
        <v>76</v>
      </c>
      <c r="I21" s="196"/>
      <c r="J21" s="371"/>
      <c r="K21" s="372">
        <f>M21</f>
        <v>1497060.48</v>
      </c>
      <c r="L21" s="369">
        <v>0</v>
      </c>
      <c r="M21" s="192">
        <f>P21+O21+N21+Q21</f>
        <v>1497060.48</v>
      </c>
      <c r="N21" s="195">
        <f>'ELECTRIFICACION 4'!Q19</f>
        <v>814960.47</v>
      </c>
      <c r="O21" s="192">
        <f>'ELECTRIFICACION 4'!R19</f>
        <v>75789</v>
      </c>
      <c r="P21" s="191">
        <f>'ELECTRIFICACION 4'!S19</f>
        <v>606311.01</v>
      </c>
      <c r="Q21" s="191">
        <v>0</v>
      </c>
      <c r="R21" s="537"/>
      <c r="S21" s="91"/>
      <c r="T21" s="373"/>
      <c r="U21" s="369">
        <v>1</v>
      </c>
      <c r="V21" s="91"/>
      <c r="W21" s="370"/>
      <c r="X21" s="370"/>
    </row>
    <row r="22" spans="2:26" s="64" customFormat="1" x14ac:dyDescent="0.2">
      <c r="B22" s="91"/>
      <c r="C22" s="374"/>
      <c r="D22" s="375"/>
      <c r="E22" s="375"/>
      <c r="F22" s="376"/>
      <c r="G22" s="91"/>
      <c r="H22" s="196"/>
      <c r="I22" s="196"/>
      <c r="J22" s="371"/>
      <c r="K22" s="372"/>
      <c r="L22" s="369"/>
      <c r="M22" s="192"/>
      <c r="N22" s="195"/>
      <c r="O22" s="192"/>
      <c r="P22" s="192"/>
      <c r="Q22" s="192"/>
      <c r="R22" s="538"/>
      <c r="S22" s="91"/>
      <c r="T22" s="373"/>
      <c r="U22" s="369"/>
      <c r="V22" s="91"/>
      <c r="W22" s="370"/>
      <c r="X22" s="370"/>
    </row>
    <row r="23" spans="2:26" s="64" customFormat="1" x14ac:dyDescent="0.2">
      <c r="B23" s="91"/>
      <c r="C23" s="796" t="str">
        <f>'INF. BASICA DE SALUD 5'!C14</f>
        <v>INFRAESTRUCTURA BASICA DE SALUD</v>
      </c>
      <c r="D23" s="796"/>
      <c r="E23" s="796"/>
      <c r="F23" s="796"/>
      <c r="G23" s="91" t="s">
        <v>66</v>
      </c>
      <c r="H23" s="196" t="s">
        <v>77</v>
      </c>
      <c r="I23" s="196"/>
      <c r="J23" s="371"/>
      <c r="K23" s="372">
        <f>M23</f>
        <v>13161709.960000001</v>
      </c>
      <c r="L23" s="369">
        <v>0</v>
      </c>
      <c r="M23" s="192">
        <f>P23+O23+N23+Q23</f>
        <v>13161709.960000001</v>
      </c>
      <c r="N23" s="195">
        <f>'INF. BASICA DE SALUD 5'!Q25</f>
        <v>4112129.96</v>
      </c>
      <c r="O23" s="192">
        <f>'INF. BASICA DE SALUD 5'!R25</f>
        <v>9049580</v>
      </c>
      <c r="P23" s="192">
        <f>'INF. BASICA DE SALUD 5'!S25</f>
        <v>0</v>
      </c>
      <c r="Q23" s="192">
        <v>0</v>
      </c>
      <c r="R23" s="538"/>
      <c r="S23" s="91"/>
      <c r="T23" s="373"/>
      <c r="U23" s="369">
        <v>1</v>
      </c>
      <c r="V23" s="197"/>
      <c r="W23" s="370"/>
      <c r="X23" s="370"/>
    </row>
    <row r="24" spans="2:26" s="64" customFormat="1" x14ac:dyDescent="0.2">
      <c r="B24" s="91"/>
      <c r="C24" s="374"/>
      <c r="D24" s="375"/>
      <c r="E24" s="375"/>
      <c r="F24" s="376"/>
      <c r="G24" s="91"/>
      <c r="H24" s="196"/>
      <c r="I24" s="196"/>
      <c r="J24" s="371"/>
      <c r="K24" s="372"/>
      <c r="L24" s="369"/>
      <c r="M24" s="192"/>
      <c r="N24" s="195"/>
      <c r="O24" s="192"/>
      <c r="P24" s="191"/>
      <c r="Q24" s="191"/>
      <c r="R24" s="537"/>
      <c r="S24" s="91"/>
      <c r="T24" s="373"/>
      <c r="U24" s="369"/>
      <c r="V24" s="91"/>
      <c r="W24" s="370"/>
      <c r="X24" s="370"/>
    </row>
    <row r="25" spans="2:26" s="64" customFormat="1" x14ac:dyDescent="0.2">
      <c r="B25" s="91"/>
      <c r="C25" s="796" t="str">
        <f>'INF. BASICA EDUCATIVA 6'!C14</f>
        <v>INFRAESTRUCTURA BÁSICA EDUCATIVA</v>
      </c>
      <c r="D25" s="796"/>
      <c r="E25" s="796"/>
      <c r="F25" s="796"/>
      <c r="G25" s="91" t="s">
        <v>66</v>
      </c>
      <c r="H25" s="196" t="s">
        <v>78</v>
      </c>
      <c r="I25" s="196"/>
      <c r="J25" s="371"/>
      <c r="K25" s="372">
        <f>M25</f>
        <v>7980734.0499999998</v>
      </c>
      <c r="L25" s="369">
        <v>0</v>
      </c>
      <c r="M25" s="192">
        <f>P25+O25+N25+Q25</f>
        <v>7980734.0499999998</v>
      </c>
      <c r="N25" s="195">
        <f>'INF. BASICA EDUCATIVA 6'!Q27</f>
        <v>4793568.24</v>
      </c>
      <c r="O25" s="192">
        <f>'INF. BASICA EDUCATIVA 6'!R27</f>
        <v>2188165.8199999998</v>
      </c>
      <c r="P25" s="191">
        <f>'INF. BASICA EDUCATIVA 6'!S27</f>
        <v>998999.99</v>
      </c>
      <c r="Q25" s="191">
        <v>0</v>
      </c>
      <c r="R25" s="537"/>
      <c r="S25" s="91" t="s">
        <v>84</v>
      </c>
      <c r="T25" s="373"/>
      <c r="U25" s="369">
        <v>1</v>
      </c>
      <c r="V25" s="197"/>
      <c r="W25" s="370"/>
      <c r="X25" s="370"/>
      <c r="Y25" s="68"/>
      <c r="Z25" s="163"/>
    </row>
    <row r="26" spans="2:26" s="64" customFormat="1" x14ac:dyDescent="0.2">
      <c r="B26" s="91"/>
      <c r="C26" s="374"/>
      <c r="D26" s="375"/>
      <c r="E26" s="375"/>
      <c r="F26" s="376"/>
      <c r="G26" s="91"/>
      <c r="H26" s="196"/>
      <c r="I26" s="196"/>
      <c r="J26" s="371"/>
      <c r="K26" s="372"/>
      <c r="L26" s="369"/>
      <c r="M26" s="192"/>
      <c r="N26" s="195"/>
      <c r="O26" s="192"/>
      <c r="P26" s="192"/>
      <c r="Q26" s="192"/>
      <c r="R26" s="538"/>
      <c r="S26" s="91"/>
      <c r="T26" s="91"/>
      <c r="U26" s="369"/>
      <c r="V26" s="91"/>
      <c r="W26" s="370"/>
      <c r="X26" s="370"/>
      <c r="Y26" s="68"/>
      <c r="Z26" s="163"/>
    </row>
    <row r="27" spans="2:26" s="64" customFormat="1" x14ac:dyDescent="0.2">
      <c r="B27" s="91"/>
      <c r="C27" s="796" t="str">
        <f>'MEJORAMIENTO VIVIENDA 7'!C14</f>
        <v>MEJORAMIENTO DE LA VIVIENDA</v>
      </c>
      <c r="D27" s="796"/>
      <c r="E27" s="796"/>
      <c r="F27" s="796"/>
      <c r="G27" s="91" t="s">
        <v>66</v>
      </c>
      <c r="H27" s="196" t="s">
        <v>79</v>
      </c>
      <c r="I27" s="196"/>
      <c r="J27" s="371"/>
      <c r="K27" s="372">
        <f>M27</f>
        <v>8058237.5</v>
      </c>
      <c r="L27" s="369">
        <v>0</v>
      </c>
      <c r="M27" s="192">
        <f>P27+O27+N27+Q27</f>
        <v>8058237.5</v>
      </c>
      <c r="N27" s="195">
        <f>'MEJORAMIENTO VIVIENDA 7'!Q20</f>
        <v>5276857.55</v>
      </c>
      <c r="O27" s="192">
        <v>0</v>
      </c>
      <c r="P27" s="192">
        <f>'MEJORAMIENTO VIVIENDA 7'!S20</f>
        <v>2781379.95</v>
      </c>
      <c r="Q27" s="192">
        <v>0</v>
      </c>
      <c r="R27" s="538"/>
      <c r="S27" s="91"/>
      <c r="T27" s="91"/>
      <c r="U27" s="369">
        <v>1</v>
      </c>
      <c r="V27" s="91"/>
      <c r="W27" s="370"/>
      <c r="X27" s="370"/>
      <c r="Y27" s="68"/>
      <c r="Z27" s="163"/>
    </row>
    <row r="28" spans="2:26" s="64" customFormat="1" x14ac:dyDescent="0.2">
      <c r="B28" s="91"/>
      <c r="C28" s="374"/>
      <c r="D28" s="375"/>
      <c r="E28" s="375"/>
      <c r="F28" s="376"/>
      <c r="G28" s="91"/>
      <c r="H28" s="196"/>
      <c r="I28" s="196"/>
      <c r="J28" s="371"/>
      <c r="K28" s="372"/>
      <c r="L28" s="369"/>
      <c r="M28" s="192"/>
      <c r="N28" s="195"/>
      <c r="O28" s="192"/>
      <c r="P28" s="192"/>
      <c r="Q28" s="192"/>
      <c r="R28" s="538"/>
      <c r="S28" s="91"/>
      <c r="T28" s="91"/>
      <c r="U28" s="369"/>
      <c r="V28" s="91"/>
      <c r="W28" s="370"/>
      <c r="X28" s="370"/>
      <c r="Y28" s="68"/>
      <c r="Z28" s="163"/>
    </row>
    <row r="29" spans="2:26" s="64" customFormat="1" x14ac:dyDescent="0.2">
      <c r="B29" s="91"/>
      <c r="C29" s="796" t="str">
        <f>'CAMINOS RURALES 8'!C14</f>
        <v>CAMINOS RURALES</v>
      </c>
      <c r="D29" s="796"/>
      <c r="E29" s="796"/>
      <c r="F29" s="796"/>
      <c r="G29" s="91" t="s">
        <v>66</v>
      </c>
      <c r="H29" s="196" t="s">
        <v>80</v>
      </c>
      <c r="I29" s="196"/>
      <c r="J29" s="371"/>
      <c r="K29" s="372">
        <f>M29</f>
        <v>1431309.3299999998</v>
      </c>
      <c r="L29" s="369">
        <v>0</v>
      </c>
      <c r="M29" s="192">
        <f>P29+O29+N29+Q29</f>
        <v>1431309.3299999998</v>
      </c>
      <c r="N29" s="195">
        <f>'CAMINOS RURALES 8'!Q18</f>
        <v>1331309.3299999998</v>
      </c>
      <c r="O29" s="192">
        <f>'CAMINOS RURALES 8'!R18</f>
        <v>0</v>
      </c>
      <c r="P29" s="192">
        <f>'CAMINOS RURALES 8'!S18</f>
        <v>100000</v>
      </c>
      <c r="Q29" s="192">
        <v>0</v>
      </c>
      <c r="R29" s="538"/>
      <c r="S29" s="91"/>
      <c r="T29" s="91"/>
      <c r="U29" s="369">
        <v>1</v>
      </c>
      <c r="V29" s="91"/>
      <c r="W29" s="370"/>
      <c r="X29" s="370"/>
      <c r="Y29" s="68"/>
      <c r="Z29" s="163"/>
    </row>
    <row r="30" spans="2:26" s="64" customFormat="1" x14ac:dyDescent="0.2">
      <c r="B30" s="91"/>
      <c r="C30" s="374"/>
      <c r="D30" s="375"/>
      <c r="E30" s="375"/>
      <c r="F30" s="376"/>
      <c r="G30" s="91"/>
      <c r="H30" s="196"/>
      <c r="I30" s="196"/>
      <c r="J30" s="371"/>
      <c r="K30" s="372"/>
      <c r="L30" s="369"/>
      <c r="M30" s="192"/>
      <c r="N30" s="195"/>
      <c r="O30" s="192"/>
      <c r="P30" s="192"/>
      <c r="Q30" s="192"/>
      <c r="R30" s="538"/>
      <c r="S30" s="91"/>
      <c r="T30" s="91"/>
      <c r="U30" s="369"/>
      <c r="V30" s="91"/>
      <c r="W30" s="370"/>
      <c r="X30" s="370"/>
      <c r="Y30" s="68"/>
      <c r="Z30" s="163"/>
    </row>
    <row r="31" spans="2:26" s="64" customFormat="1" x14ac:dyDescent="0.2">
      <c r="B31" s="91"/>
      <c r="C31" s="796" t="str">
        <f>'INF PROD RURAL 9'!C14:F14</f>
        <v>INFRAESTRUCTURA PRODUCTIVA RURAL</v>
      </c>
      <c r="D31" s="796"/>
      <c r="E31" s="796"/>
      <c r="F31" s="796"/>
      <c r="G31" s="91" t="s">
        <v>66</v>
      </c>
      <c r="H31" s="196" t="s">
        <v>67</v>
      </c>
      <c r="I31" s="196"/>
      <c r="J31" s="371"/>
      <c r="K31" s="372">
        <f>M31</f>
        <v>1569999.99</v>
      </c>
      <c r="L31" s="369">
        <v>0</v>
      </c>
      <c r="M31" s="192">
        <f>P31+O31+N31+Q31</f>
        <v>1569999.99</v>
      </c>
      <c r="N31" s="195">
        <f>'INF PROD RURAL 9'!Q25</f>
        <v>1569999.99</v>
      </c>
      <c r="O31" s="192">
        <f>'INF PROD RURAL 9'!R25</f>
        <v>0</v>
      </c>
      <c r="P31" s="192">
        <f>'INF PROD RURAL 9'!S25</f>
        <v>0</v>
      </c>
      <c r="Q31" s="192">
        <v>0</v>
      </c>
      <c r="R31" s="538"/>
      <c r="S31" s="91"/>
      <c r="T31" s="91"/>
      <c r="U31" s="369">
        <v>1</v>
      </c>
      <c r="V31" s="197"/>
      <c r="W31" s="370"/>
      <c r="X31" s="370"/>
      <c r="Y31" s="68"/>
      <c r="Z31" s="163"/>
    </row>
    <row r="32" spans="2:26" s="152" customFormat="1" x14ac:dyDescent="0.2">
      <c r="B32" s="277"/>
      <c r="C32" s="565"/>
      <c r="D32" s="578"/>
      <c r="E32" s="578"/>
      <c r="F32" s="566"/>
      <c r="G32" s="277"/>
      <c r="H32" s="279"/>
      <c r="I32" s="279"/>
      <c r="J32" s="567"/>
      <c r="K32" s="372"/>
      <c r="L32" s="343"/>
      <c r="M32" s="195"/>
      <c r="N32" s="195"/>
      <c r="O32" s="195" t="s">
        <v>34</v>
      </c>
      <c r="P32" s="195"/>
      <c r="Q32" s="195"/>
      <c r="R32" s="559"/>
      <c r="S32" s="277"/>
      <c r="T32" s="277"/>
      <c r="U32" s="343"/>
      <c r="V32" s="277"/>
      <c r="W32" s="285"/>
      <c r="X32" s="285"/>
      <c r="Y32" s="579"/>
      <c r="Z32" s="580"/>
    </row>
    <row r="33" spans="2:26" s="152" customFormat="1" x14ac:dyDescent="0.2">
      <c r="B33" s="277"/>
      <c r="C33" s="801" t="s">
        <v>53</v>
      </c>
      <c r="D33" s="801"/>
      <c r="E33" s="801"/>
      <c r="F33" s="801"/>
      <c r="G33" s="277" t="s">
        <v>66</v>
      </c>
      <c r="H33" s="279" t="s">
        <v>68</v>
      </c>
      <c r="I33" s="279"/>
      <c r="J33" s="567"/>
      <c r="K33" s="372">
        <f>M33</f>
        <v>1129880.28</v>
      </c>
      <c r="L33" s="343">
        <v>0</v>
      </c>
      <c r="M33" s="195">
        <f>P33+O33+N33+Q33</f>
        <v>1129880.28</v>
      </c>
      <c r="N33" s="195">
        <f>'INDIRECTOS 10'!O24</f>
        <v>1129880.28</v>
      </c>
      <c r="O33" s="195">
        <v>0</v>
      </c>
      <c r="P33" s="195">
        <f>'INDIRECTOS 10'!P24</f>
        <v>0</v>
      </c>
      <c r="Q33" s="195">
        <v>0</v>
      </c>
      <c r="R33" s="559"/>
      <c r="S33" s="277"/>
      <c r="T33" s="277"/>
      <c r="U33" s="343">
        <v>1</v>
      </c>
      <c r="V33" s="277"/>
      <c r="W33" s="285"/>
      <c r="X33" s="285"/>
      <c r="Y33" s="579"/>
      <c r="Z33" s="580"/>
    </row>
    <row r="34" spans="2:26" s="152" customFormat="1" x14ac:dyDescent="0.2">
      <c r="B34" s="277"/>
      <c r="C34" s="565"/>
      <c r="D34" s="578"/>
      <c r="E34" s="578"/>
      <c r="F34" s="566"/>
      <c r="G34" s="277"/>
      <c r="H34" s="279"/>
      <c r="I34" s="279"/>
      <c r="J34" s="567"/>
      <c r="K34" s="372"/>
      <c r="L34" s="343"/>
      <c r="M34" s="195"/>
      <c r="N34" s="195"/>
      <c r="O34" s="195"/>
      <c r="P34" s="195"/>
      <c r="Q34" s="195"/>
      <c r="R34" s="559"/>
      <c r="S34" s="277"/>
      <c r="T34" s="277"/>
      <c r="U34" s="343"/>
      <c r="V34" s="277"/>
      <c r="W34" s="285"/>
      <c r="X34" s="285"/>
      <c r="Y34" s="579"/>
      <c r="Z34" s="580"/>
    </row>
    <row r="35" spans="2:26" s="152" customFormat="1" ht="13.5" thickBot="1" x14ac:dyDescent="0.25">
      <c r="B35" s="581"/>
      <c r="C35" s="802" t="s">
        <v>18</v>
      </c>
      <c r="D35" s="802"/>
      <c r="E35" s="802"/>
      <c r="F35" s="802"/>
      <c r="G35" s="581" t="s">
        <v>66</v>
      </c>
      <c r="H35" s="582" t="s">
        <v>69</v>
      </c>
      <c r="I35" s="582"/>
      <c r="J35" s="583"/>
      <c r="K35" s="377">
        <f>M35</f>
        <v>753253.52</v>
      </c>
      <c r="L35" s="584">
        <v>0</v>
      </c>
      <c r="M35" s="585">
        <f>P35+O35+N35+Q35</f>
        <v>753253.52</v>
      </c>
      <c r="N35" s="232">
        <f>'DESARROLLO INST. 11'!L19</f>
        <v>753253.52</v>
      </c>
      <c r="O35" s="232">
        <v>0</v>
      </c>
      <c r="P35" s="232">
        <v>0</v>
      </c>
      <c r="Q35" s="232">
        <v>0</v>
      </c>
      <c r="R35" s="586"/>
      <c r="S35" s="581"/>
      <c r="T35" s="581"/>
      <c r="U35" s="584">
        <v>1</v>
      </c>
      <c r="V35" s="581"/>
      <c r="W35" s="587"/>
      <c r="X35" s="587"/>
      <c r="Y35" s="588"/>
      <c r="Z35" s="589"/>
    </row>
    <row r="36" spans="2:26" ht="13.5" thickBot="1" x14ac:dyDescent="0.25">
      <c r="B36" s="1"/>
      <c r="C36" s="1"/>
      <c r="D36" s="1"/>
      <c r="E36" s="1"/>
      <c r="F36" s="1"/>
      <c r="G36" s="1"/>
      <c r="H36" s="1"/>
      <c r="I36" s="1"/>
      <c r="J36" s="19" t="s">
        <v>11</v>
      </c>
      <c r="K36" s="378">
        <f>SUM(K14:K35)</f>
        <v>87672811.299999982</v>
      </c>
      <c r="L36" s="59"/>
      <c r="M36" s="378">
        <f>M15+M17+M19+M21+M23+M25+M27+M29+M31+M33+M35</f>
        <v>87672811.299999982</v>
      </c>
      <c r="N36" s="378">
        <f>SUM(N14:N35)</f>
        <v>37662676.000000007</v>
      </c>
      <c r="O36" s="378">
        <f>SUM(O14:O35)</f>
        <v>17420262.449999999</v>
      </c>
      <c r="P36" s="378">
        <f>SUM(P14:P35)</f>
        <v>31902372.849999998</v>
      </c>
      <c r="Q36" s="378">
        <f>SUM(Q14:Q35)</f>
        <v>0</v>
      </c>
      <c r="R36" s="378">
        <f>SUM(R14:R35)</f>
        <v>1550000</v>
      </c>
      <c r="S36" s="1"/>
      <c r="T36" s="1"/>
      <c r="U36" s="1"/>
      <c r="V36" s="1"/>
      <c r="W36" s="1"/>
      <c r="X36" s="1"/>
    </row>
    <row r="37" spans="2:26" ht="17.25" customHeight="1" x14ac:dyDescent="0.2">
      <c r="B37" s="1"/>
      <c r="C37" s="1"/>
      <c r="D37" s="1"/>
      <c r="E37" s="1"/>
      <c r="F37" s="1"/>
      <c r="G37" s="1"/>
      <c r="H37" s="1"/>
      <c r="I37" s="1"/>
      <c r="J37" s="1"/>
      <c r="K37" s="1"/>
      <c r="M37" s="100"/>
      <c r="N37" s="477"/>
      <c r="O37" s="590"/>
      <c r="P37" s="1"/>
      <c r="Q37" s="1"/>
      <c r="R37" s="1"/>
      <c r="S37" s="1"/>
      <c r="T37" s="1"/>
      <c r="U37" s="1"/>
      <c r="V37" s="1"/>
      <c r="W37" s="1"/>
      <c r="X37" s="1"/>
    </row>
    <row r="38" spans="2:26" x14ac:dyDescent="0.2">
      <c r="B38" s="803" t="s">
        <v>189</v>
      </c>
      <c r="C38" s="803"/>
      <c r="D38" s="803"/>
      <c r="E38" s="803"/>
      <c r="F38" s="803"/>
      <c r="G38" s="803"/>
      <c r="H38" s="803"/>
      <c r="I38" s="803"/>
      <c r="J38" s="803"/>
      <c r="K38" s="803"/>
      <c r="L38" s="803"/>
      <c r="M38" s="803"/>
      <c r="N38" s="803"/>
      <c r="O38" s="803"/>
      <c r="P38" s="803"/>
      <c r="Q38" s="803"/>
      <c r="R38" s="803"/>
      <c r="S38" s="803"/>
      <c r="T38" s="803"/>
      <c r="U38" s="803"/>
      <c r="V38" s="803"/>
      <c r="W38" s="803"/>
      <c r="X38" s="803"/>
    </row>
    <row r="39" spans="2:26" x14ac:dyDescent="0.2">
      <c r="J39" s="96"/>
      <c r="K39" s="96"/>
      <c r="L39" s="7"/>
      <c r="M39" s="7"/>
      <c r="O39" s="8"/>
    </row>
    <row r="40" spans="2:26" x14ac:dyDescent="0.2">
      <c r="N40" s="77"/>
      <c r="P40" s="77"/>
      <c r="Q40" s="99"/>
      <c r="R40" s="99"/>
    </row>
    <row r="41" spans="2:26" x14ac:dyDescent="0.2">
      <c r="N41" s="77"/>
      <c r="O41" s="77"/>
      <c r="Q41" s="97"/>
      <c r="R41" s="97"/>
      <c r="U41" s="689" t="s">
        <v>414</v>
      </c>
      <c r="V41" s="689"/>
      <c r="W41" s="689"/>
      <c r="X41" s="689"/>
      <c r="Y41" s="70"/>
    </row>
    <row r="42" spans="2:26" x14ac:dyDescent="0.2">
      <c r="K42" s="65"/>
      <c r="Q42" s="97"/>
      <c r="R42" s="97"/>
      <c r="U42" s="681" t="s">
        <v>17</v>
      </c>
      <c r="V42" s="681"/>
      <c r="W42" s="681"/>
      <c r="X42" s="681"/>
    </row>
    <row r="46" spans="2:26" x14ac:dyDescent="0.2">
      <c r="P46" s="77"/>
    </row>
    <row r="48" spans="2:26" x14ac:dyDescent="0.2">
      <c r="N48" s="650"/>
    </row>
  </sheetData>
  <mergeCells count="36">
    <mergeCell ref="U42:X42"/>
    <mergeCell ref="C14:F14"/>
    <mergeCell ref="U41:X41"/>
    <mergeCell ref="W11:W12"/>
    <mergeCell ref="C15:F15"/>
    <mergeCell ref="X11:X12"/>
    <mergeCell ref="S11:U11"/>
    <mergeCell ref="G11:G12"/>
    <mergeCell ref="I11:I12"/>
    <mergeCell ref="C11:F12"/>
    <mergeCell ref="C29:F29"/>
    <mergeCell ref="C31:F31"/>
    <mergeCell ref="C33:F33"/>
    <mergeCell ref="L11:L12"/>
    <mergeCell ref="C35:F35"/>
    <mergeCell ref="B38:X38"/>
    <mergeCell ref="B10:W10"/>
    <mergeCell ref="V11:V12"/>
    <mergeCell ref="K9:O9"/>
    <mergeCell ref="K3:O3"/>
    <mergeCell ref="K4:O4"/>
    <mergeCell ref="K7:O7"/>
    <mergeCell ref="K5:O6"/>
    <mergeCell ref="K8:O8"/>
    <mergeCell ref="Q6:U6"/>
    <mergeCell ref="J11:J12"/>
    <mergeCell ref="K11:K12"/>
    <mergeCell ref="B11:B12"/>
    <mergeCell ref="M11:P11"/>
    <mergeCell ref="H11:H12"/>
    <mergeCell ref="C17:F17"/>
    <mergeCell ref="C21:F21"/>
    <mergeCell ref="C23:F23"/>
    <mergeCell ref="C25:F25"/>
    <mergeCell ref="C27:F27"/>
    <mergeCell ref="C19:F19"/>
  </mergeCells>
  <phoneticPr fontId="0" type="noConversion"/>
  <printOptions horizontalCentered="1"/>
  <pageMargins left="0" right="0" top="0" bottom="0" header="0" footer="0"/>
  <pageSetup paperSize="5" scale="66" orientation="landscape"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view="pageBreakPreview" topLeftCell="C4" workbookViewId="0">
      <selection activeCell="K28" sqref="K28"/>
    </sheetView>
  </sheetViews>
  <sheetFormatPr baseColWidth="10" defaultRowHeight="12.75" x14ac:dyDescent="0.2"/>
  <cols>
    <col min="1" max="1" width="2.5703125" style="62" customWidth="1"/>
    <col min="2" max="2" width="8.5703125" style="62" customWidth="1"/>
    <col min="3" max="3" width="10.7109375" style="62" customWidth="1"/>
    <col min="4" max="4" width="12.5703125" style="62" customWidth="1"/>
    <col min="5" max="5" width="10.7109375" style="62" customWidth="1"/>
    <col min="6" max="6" width="14.7109375" style="62" customWidth="1"/>
    <col min="7" max="7" width="8.140625" style="62" customWidth="1"/>
    <col min="8" max="8" width="5.7109375" style="62" customWidth="1"/>
    <col min="9" max="9" width="8.5703125" style="62" customWidth="1"/>
    <col min="10" max="10" width="10" style="62" customWidth="1"/>
    <col min="11" max="11" width="19.7109375" style="62" customWidth="1"/>
    <col min="12" max="12" width="11.140625" style="62" customWidth="1"/>
    <col min="13" max="13" width="20.5703125" style="62" customWidth="1"/>
    <col min="14" max="14" width="20.140625" style="62" customWidth="1"/>
    <col min="15" max="15" width="13" style="62" customWidth="1"/>
    <col min="16" max="16" width="8.5703125" style="62" customWidth="1"/>
    <col min="17" max="17" width="8" style="62" customWidth="1"/>
    <col min="18" max="18" width="9.42578125" style="62" customWidth="1"/>
    <col min="19" max="19" width="11" style="62" customWidth="1"/>
    <col min="20" max="20" width="9.28515625" style="62" customWidth="1"/>
    <col min="21" max="21" width="6.5703125" style="62" customWidth="1"/>
    <col min="22" max="22" width="2.140625" style="62" customWidth="1"/>
    <col min="23" max="16384" width="11.42578125" style="62"/>
  </cols>
  <sheetData>
    <row r="1" spans="1:24" ht="13.5" thickBot="1" x14ac:dyDescent="0.25"/>
    <row r="2" spans="1:24" x14ac:dyDescent="0.2">
      <c r="B2" s="134"/>
      <c r="C2" s="135"/>
      <c r="D2" s="135"/>
      <c r="E2" s="135"/>
      <c r="F2" s="135"/>
      <c r="G2" s="135"/>
      <c r="H2" s="135"/>
      <c r="I2" s="135"/>
      <c r="J2" s="135"/>
      <c r="K2" s="135"/>
      <c r="L2" s="135"/>
      <c r="M2" s="135"/>
      <c r="N2" s="135"/>
      <c r="O2" s="135"/>
      <c r="P2" s="135"/>
      <c r="Q2" s="135"/>
      <c r="R2" s="135"/>
      <c r="S2" s="135"/>
      <c r="T2" s="135"/>
      <c r="U2" s="136"/>
      <c r="V2" s="137"/>
    </row>
    <row r="3" spans="1:24" ht="15.75" x14ac:dyDescent="0.25">
      <c r="A3" s="138"/>
      <c r="B3" s="137"/>
      <c r="C3" s="175"/>
      <c r="D3" s="22" t="s">
        <v>88</v>
      </c>
      <c r="E3" s="67"/>
      <c r="F3" s="22"/>
      <c r="G3" s="67"/>
      <c r="H3" s="175"/>
      <c r="I3" s="175"/>
      <c r="J3" s="175"/>
      <c r="K3" s="693" t="s">
        <v>24</v>
      </c>
      <c r="L3" s="693"/>
      <c r="M3" s="693"/>
      <c r="N3" s="693"/>
      <c r="O3" s="175"/>
      <c r="P3" s="166" t="s">
        <v>56</v>
      </c>
      <c r="Q3" s="22" t="s">
        <v>114</v>
      </c>
      <c r="R3" s="175"/>
      <c r="S3" s="175"/>
      <c r="T3" s="175"/>
      <c r="U3" s="176"/>
      <c r="V3" s="235"/>
    </row>
    <row r="4" spans="1:24" ht="15.75" x14ac:dyDescent="0.25">
      <c r="A4" s="138"/>
      <c r="B4" s="137"/>
      <c r="C4" s="175"/>
      <c r="D4" s="168" t="s">
        <v>55</v>
      </c>
      <c r="E4" s="22"/>
      <c r="F4" s="22"/>
      <c r="G4" s="30"/>
      <c r="H4" s="175"/>
      <c r="I4" s="175"/>
      <c r="J4" s="175"/>
      <c r="K4" s="693" t="s">
        <v>25</v>
      </c>
      <c r="L4" s="693"/>
      <c r="M4" s="693"/>
      <c r="N4" s="693"/>
      <c r="O4" s="175"/>
      <c r="P4" s="175"/>
      <c r="Q4" s="175"/>
      <c r="R4" s="175"/>
      <c r="S4" s="175"/>
      <c r="T4" s="175"/>
      <c r="U4" s="176"/>
      <c r="V4" s="235"/>
    </row>
    <row r="5" spans="1:24" ht="12.75" customHeight="1" x14ac:dyDescent="0.2">
      <c r="A5" s="138"/>
      <c r="B5" s="137"/>
      <c r="C5" s="139"/>
      <c r="D5" s="168" t="s">
        <v>64</v>
      </c>
      <c r="E5" s="22"/>
      <c r="F5" s="168"/>
      <c r="G5" s="168"/>
      <c r="H5" s="139"/>
      <c r="I5" s="139"/>
      <c r="J5" s="139"/>
      <c r="K5" s="690" t="s">
        <v>87</v>
      </c>
      <c r="L5" s="690"/>
      <c r="M5" s="690"/>
      <c r="N5" s="690"/>
      <c r="O5" s="263"/>
      <c r="P5" s="139"/>
      <c r="Q5" s="139"/>
      <c r="R5" s="139"/>
      <c r="S5" s="139"/>
      <c r="T5" s="139"/>
      <c r="U5" s="177"/>
      <c r="V5" s="236"/>
    </row>
    <row r="6" spans="1:24" x14ac:dyDescent="0.2">
      <c r="B6" s="23"/>
      <c r="C6" s="67"/>
      <c r="D6" s="168" t="s">
        <v>63</v>
      </c>
      <c r="E6" s="262" t="str">
        <f>'AGUA POTABLE 1'!E6</f>
        <v>11 DE ENERO DE 2016 (RESULTADOS FINALES DEL EJERCICIO)</v>
      </c>
      <c r="F6" s="22"/>
      <c r="G6" s="67"/>
      <c r="H6" s="67"/>
      <c r="I6" s="67"/>
      <c r="J6" s="67"/>
      <c r="K6" s="690"/>
      <c r="L6" s="690"/>
      <c r="M6" s="690"/>
      <c r="N6" s="690"/>
      <c r="O6" s="683" t="s">
        <v>39</v>
      </c>
      <c r="P6" s="683"/>
      <c r="Q6" s="683"/>
      <c r="R6" s="683"/>
      <c r="S6" s="67"/>
      <c r="T6" s="67"/>
      <c r="U6" s="138"/>
      <c r="V6" s="137"/>
    </row>
    <row r="7" spans="1:24" x14ac:dyDescent="0.2">
      <c r="B7" s="23"/>
      <c r="C7" s="67"/>
      <c r="D7" s="168" t="s">
        <v>70</v>
      </c>
      <c r="E7" s="67"/>
      <c r="F7" s="22"/>
      <c r="G7" s="67"/>
      <c r="H7" s="30"/>
      <c r="I7" s="30"/>
      <c r="J7" s="30"/>
      <c r="K7" s="689" t="s">
        <v>62</v>
      </c>
      <c r="L7" s="689"/>
      <c r="M7" s="689"/>
      <c r="N7" s="689"/>
      <c r="O7" s="36" t="s">
        <v>44</v>
      </c>
      <c r="P7" s="35" t="s">
        <v>45</v>
      </c>
      <c r="Q7" s="67"/>
      <c r="R7" s="67"/>
      <c r="S7" s="67"/>
      <c r="T7" s="67"/>
      <c r="U7" s="138"/>
      <c r="V7" s="137"/>
    </row>
    <row r="8" spans="1:24" x14ac:dyDescent="0.2">
      <c r="B8" s="23"/>
      <c r="C8" s="67"/>
      <c r="D8" s="168" t="s">
        <v>71</v>
      </c>
      <c r="E8" s="22"/>
      <c r="F8" s="22"/>
      <c r="G8" s="67"/>
      <c r="H8" s="139"/>
      <c r="I8" s="139"/>
      <c r="J8" s="139"/>
      <c r="K8" s="687" t="s">
        <v>150</v>
      </c>
      <c r="L8" s="687"/>
      <c r="M8" s="687"/>
      <c r="N8" s="687"/>
      <c r="O8" s="36" t="s">
        <v>41</v>
      </c>
      <c r="P8" s="35" t="s">
        <v>46</v>
      </c>
      <c r="Q8" s="67"/>
      <c r="R8" s="34"/>
      <c r="S8" s="34"/>
      <c r="T8" s="67"/>
      <c r="U8" s="138"/>
      <c r="V8" s="137"/>
    </row>
    <row r="9" spans="1:24" ht="13.5" thickBot="1" x14ac:dyDescent="0.25">
      <c r="B9" s="234"/>
      <c r="C9" s="140"/>
      <c r="D9" s="140"/>
      <c r="E9" s="140"/>
      <c r="F9" s="140"/>
      <c r="G9" s="140"/>
      <c r="H9" s="140"/>
      <c r="I9" s="140"/>
      <c r="J9" s="140"/>
      <c r="K9" s="688" t="s">
        <v>23</v>
      </c>
      <c r="L9" s="688"/>
      <c r="M9" s="688"/>
      <c r="N9" s="688"/>
      <c r="O9" s="265"/>
      <c r="P9" s="140"/>
      <c r="Q9" s="140"/>
      <c r="R9" s="24" t="s">
        <v>26</v>
      </c>
      <c r="S9" s="25">
        <v>13</v>
      </c>
      <c r="T9" s="25" t="s">
        <v>27</v>
      </c>
      <c r="U9" s="179">
        <f>'AGUA POTABLE 1'!$AA$9</f>
        <v>13</v>
      </c>
      <c r="V9" s="237"/>
    </row>
    <row r="10" spans="1:24" s="67" customFormat="1" ht="3" customHeight="1" thickBot="1" x14ac:dyDescent="0.25">
      <c r="B10" s="797"/>
      <c r="C10" s="798"/>
      <c r="D10" s="798"/>
      <c r="E10" s="798"/>
      <c r="F10" s="798"/>
      <c r="G10" s="798"/>
      <c r="H10" s="798"/>
      <c r="I10" s="798"/>
      <c r="J10" s="798"/>
      <c r="K10" s="798"/>
      <c r="L10" s="798"/>
      <c r="M10" s="798"/>
      <c r="N10" s="798"/>
      <c r="O10" s="798"/>
      <c r="P10" s="798"/>
      <c r="Q10" s="798"/>
      <c r="R10" s="798"/>
      <c r="S10" s="798"/>
      <c r="T10" s="798"/>
      <c r="U10" s="170"/>
    </row>
    <row r="11" spans="1:24" s="7" customFormat="1" ht="36.75" customHeight="1" thickBot="1" x14ac:dyDescent="0.25">
      <c r="A11" s="66"/>
      <c r="B11" s="682" t="s">
        <v>136</v>
      </c>
      <c r="C11" s="682" t="s">
        <v>0</v>
      </c>
      <c r="D11" s="682"/>
      <c r="E11" s="682"/>
      <c r="F11" s="682"/>
      <c r="G11" s="682" t="s">
        <v>1</v>
      </c>
      <c r="H11" s="682" t="s">
        <v>2</v>
      </c>
      <c r="I11" s="682" t="s">
        <v>3</v>
      </c>
      <c r="J11" s="682" t="s">
        <v>4</v>
      </c>
      <c r="K11" s="682" t="s">
        <v>5</v>
      </c>
      <c r="L11" s="682" t="s">
        <v>20</v>
      </c>
      <c r="M11" s="682" t="s">
        <v>124</v>
      </c>
      <c r="N11" s="682"/>
      <c r="O11" s="682"/>
      <c r="P11" s="682" t="s">
        <v>7</v>
      </c>
      <c r="Q11" s="682"/>
      <c r="R11" s="682"/>
      <c r="S11" s="682" t="s">
        <v>8</v>
      </c>
      <c r="T11" s="682" t="s">
        <v>140</v>
      </c>
      <c r="U11" s="682" t="s">
        <v>10</v>
      </c>
      <c r="X11" s="66"/>
    </row>
    <row r="12" spans="1:24" s="7" customFormat="1" ht="36.75" customHeight="1" thickBot="1" x14ac:dyDescent="0.25">
      <c r="B12" s="682"/>
      <c r="C12" s="682"/>
      <c r="D12" s="682"/>
      <c r="E12" s="682"/>
      <c r="F12" s="682"/>
      <c r="G12" s="682"/>
      <c r="H12" s="682"/>
      <c r="I12" s="682"/>
      <c r="J12" s="682"/>
      <c r="K12" s="682"/>
      <c r="L12" s="682"/>
      <c r="M12" s="243" t="s">
        <v>117</v>
      </c>
      <c r="N12" s="243" t="s">
        <v>119</v>
      </c>
      <c r="O12" s="243" t="s">
        <v>120</v>
      </c>
      <c r="P12" s="243" t="s">
        <v>12</v>
      </c>
      <c r="Q12" s="243" t="s">
        <v>13</v>
      </c>
      <c r="R12" s="260" t="s">
        <v>151</v>
      </c>
      <c r="S12" s="682"/>
      <c r="T12" s="682"/>
      <c r="U12" s="682"/>
    </row>
    <row r="13" spans="1:24" ht="3.75" customHeight="1" thickBot="1" x14ac:dyDescent="0.25">
      <c r="B13" s="1"/>
      <c r="C13" s="1"/>
      <c r="D13" s="1"/>
      <c r="E13" s="1"/>
      <c r="F13" s="1"/>
      <c r="G13" s="1"/>
      <c r="H13" s="1"/>
      <c r="I13" s="1"/>
      <c r="J13" s="1"/>
      <c r="K13" s="1"/>
      <c r="L13" s="1"/>
      <c r="M13" s="5"/>
      <c r="N13" s="5"/>
      <c r="O13" s="5"/>
      <c r="P13" s="5"/>
      <c r="Q13" s="5"/>
      <c r="R13" s="5"/>
      <c r="S13" s="5"/>
      <c r="T13" s="5"/>
      <c r="U13" s="5"/>
    </row>
    <row r="14" spans="1:24" x14ac:dyDescent="0.2">
      <c r="B14" s="3"/>
      <c r="C14" s="708" t="s">
        <v>49</v>
      </c>
      <c r="D14" s="799"/>
      <c r="E14" s="799"/>
      <c r="F14" s="800"/>
      <c r="G14" s="3"/>
      <c r="H14" s="6"/>
      <c r="I14" s="6"/>
      <c r="J14" s="4"/>
      <c r="K14" s="14"/>
      <c r="L14" s="28"/>
      <c r="M14" s="639"/>
      <c r="N14" s="639"/>
      <c r="O14" s="2"/>
      <c r="P14" s="3"/>
      <c r="Q14" s="3"/>
      <c r="R14" s="29"/>
      <c r="S14" s="198"/>
      <c r="T14" s="9"/>
      <c r="U14" s="9"/>
      <c r="V14" s="5"/>
    </row>
    <row r="15" spans="1:24" s="64" customFormat="1" x14ac:dyDescent="0.2">
      <c r="B15" s="91"/>
      <c r="C15" s="806" t="str">
        <f>'AGUA POTABLE 1'!C14</f>
        <v>AGUA POTABLE</v>
      </c>
      <c r="D15" s="806"/>
      <c r="E15" s="806"/>
      <c r="F15" s="806"/>
      <c r="G15" s="220" t="s">
        <v>66</v>
      </c>
      <c r="H15" s="87">
        <v>1</v>
      </c>
      <c r="I15" s="87"/>
      <c r="J15" s="244"/>
      <c r="K15" s="194">
        <f>O15+N15+M15</f>
        <v>9024516.4699999988</v>
      </c>
      <c r="L15" s="92">
        <v>0</v>
      </c>
      <c r="M15" s="195">
        <f>'AGUA POTABLE 1'!Q25</f>
        <v>9024516.4699999988</v>
      </c>
      <c r="N15" s="195">
        <v>0</v>
      </c>
      <c r="O15" s="191">
        <v>0</v>
      </c>
      <c r="P15" s="220"/>
      <c r="Q15" s="127"/>
      <c r="R15" s="92">
        <v>1</v>
      </c>
      <c r="S15" s="197"/>
      <c r="T15" s="155"/>
      <c r="U15" s="155"/>
    </row>
    <row r="16" spans="1:24" s="64" customFormat="1" x14ac:dyDescent="0.2">
      <c r="B16" s="91"/>
      <c r="C16" s="188"/>
      <c r="D16" s="189"/>
      <c r="E16" s="189"/>
      <c r="F16" s="190"/>
      <c r="G16" s="220"/>
      <c r="H16" s="87"/>
      <c r="I16" s="87"/>
      <c r="J16" s="244"/>
      <c r="K16" s="192"/>
      <c r="L16" s="92"/>
      <c r="M16" s="195"/>
      <c r="N16" s="195"/>
      <c r="O16" s="191"/>
      <c r="P16" s="220"/>
      <c r="Q16" s="127"/>
      <c r="R16" s="162"/>
      <c r="S16" s="91"/>
      <c r="T16" s="155"/>
      <c r="U16" s="155"/>
    </row>
    <row r="17" spans="2:23" s="64" customFormat="1" x14ac:dyDescent="0.2">
      <c r="B17" s="91"/>
      <c r="C17" s="808" t="s">
        <v>73</v>
      </c>
      <c r="D17" s="809"/>
      <c r="E17" s="809"/>
      <c r="F17" s="810"/>
      <c r="G17" s="220" t="s">
        <v>19</v>
      </c>
      <c r="H17" s="87" t="s">
        <v>74</v>
      </c>
      <c r="I17" s="87"/>
      <c r="J17" s="244"/>
      <c r="K17" s="194">
        <f t="shared" ref="K17:K31" si="0">O17+N17+M17</f>
        <v>5293564.5699999994</v>
      </c>
      <c r="L17" s="92">
        <v>0</v>
      </c>
      <c r="M17" s="195">
        <f>'DRENAJE 2'!Q22</f>
        <v>5293564.5699999994</v>
      </c>
      <c r="N17" s="195">
        <v>0</v>
      </c>
      <c r="O17" s="191">
        <v>0</v>
      </c>
      <c r="P17" s="220"/>
      <c r="Q17" s="127"/>
      <c r="R17" s="92">
        <v>1</v>
      </c>
      <c r="S17" s="91"/>
      <c r="T17" s="155"/>
      <c r="U17" s="155"/>
    </row>
    <row r="18" spans="2:23" s="64" customFormat="1" x14ac:dyDescent="0.2">
      <c r="B18" s="91"/>
      <c r="C18" s="188"/>
      <c r="D18" s="189"/>
      <c r="E18" s="189"/>
      <c r="F18" s="190"/>
      <c r="G18" s="220"/>
      <c r="H18" s="87"/>
      <c r="I18" s="87"/>
      <c r="J18" s="244"/>
      <c r="K18" s="192"/>
      <c r="L18" s="92"/>
      <c r="M18" s="195"/>
      <c r="N18" s="195"/>
      <c r="O18" s="191"/>
      <c r="P18" s="220"/>
      <c r="Q18" s="127"/>
      <c r="R18" s="162"/>
      <c r="S18" s="91"/>
      <c r="T18" s="155"/>
      <c r="U18" s="155"/>
    </row>
    <row r="19" spans="2:23" s="64" customFormat="1" x14ac:dyDescent="0.2">
      <c r="B19" s="91"/>
      <c r="C19" s="806" t="str">
        <f>'URBANIZACION MPAL 3'!C14</f>
        <v>URBANIZACION MUNICIPAL</v>
      </c>
      <c r="D19" s="806"/>
      <c r="E19" s="806"/>
      <c r="F19" s="806"/>
      <c r="G19" s="220" t="s">
        <v>66</v>
      </c>
      <c r="H19" s="87" t="s">
        <v>75</v>
      </c>
      <c r="I19" s="87"/>
      <c r="J19" s="244"/>
      <c r="K19" s="194">
        <f t="shared" si="0"/>
        <v>3562635.62</v>
      </c>
      <c r="L19" s="92">
        <v>0</v>
      </c>
      <c r="M19" s="195">
        <v>0</v>
      </c>
      <c r="N19" s="195">
        <f>'URBANIZACION MPAL 3'!R15+'URBANIZACION MPAL 3'!R16+'URBANIZACION MPAL 3'!R17+'URBANIZACION MPAL 3'!R18+'URBANIZACION MPAL 3'!R19+'URBANIZACION MPAL 3'!R20+'URBANIZACION MPAL 3'!R21+'URBANIZACION MPAL 3'!R22+'URBANIZACION MPAL 3'!R25+'URBANIZACION MPAL 3'!R26</f>
        <v>3362635.62</v>
      </c>
      <c r="O19" s="191">
        <f>'URBANIZACION MPAL 3'!R23+'URBANIZACION MPAL 3'!R24</f>
        <v>200000</v>
      </c>
      <c r="P19" s="220"/>
      <c r="Q19" s="127"/>
      <c r="R19" s="92">
        <v>1</v>
      </c>
      <c r="S19" s="197"/>
      <c r="T19" s="155"/>
      <c r="U19" s="155"/>
    </row>
    <row r="20" spans="2:23" s="64" customFormat="1" x14ac:dyDescent="0.2">
      <c r="B20" s="91"/>
      <c r="C20" s="188"/>
      <c r="D20" s="189"/>
      <c r="E20" s="189"/>
      <c r="F20" s="190"/>
      <c r="G20" s="220"/>
      <c r="H20" s="87"/>
      <c r="I20" s="87"/>
      <c r="J20" s="244"/>
      <c r="K20" s="192"/>
      <c r="L20" s="92"/>
      <c r="M20" s="195"/>
      <c r="N20" s="195"/>
      <c r="O20" s="191"/>
      <c r="P20" s="220"/>
      <c r="Q20" s="127"/>
      <c r="R20" s="162"/>
      <c r="S20" s="91"/>
      <c r="T20" s="155"/>
      <c r="U20" s="155"/>
    </row>
    <row r="21" spans="2:23" s="64" customFormat="1" x14ac:dyDescent="0.2">
      <c r="B21" s="91"/>
      <c r="C21" s="806" t="str">
        <f>'ELECTRIFICACION 4'!C14</f>
        <v>ELECTRIFICACION RURAL Y DE COLONIAS POBRES</v>
      </c>
      <c r="D21" s="806"/>
      <c r="E21" s="806"/>
      <c r="F21" s="806"/>
      <c r="G21" s="220" t="s">
        <v>66</v>
      </c>
      <c r="H21" s="87" t="s">
        <v>76</v>
      </c>
      <c r="I21" s="87"/>
      <c r="J21" s="244"/>
      <c r="K21" s="194">
        <f t="shared" si="0"/>
        <v>814960.47</v>
      </c>
      <c r="L21" s="92">
        <v>0</v>
      </c>
      <c r="M21" s="195">
        <f>'ELECTRIFICACION 4'!Q19</f>
        <v>814960.47</v>
      </c>
      <c r="N21" s="195">
        <v>0</v>
      </c>
      <c r="O21" s="191">
        <v>0</v>
      </c>
      <c r="P21" s="220"/>
      <c r="Q21" s="127"/>
      <c r="R21" s="92">
        <v>1</v>
      </c>
      <c r="S21" s="91"/>
      <c r="T21" s="155"/>
      <c r="U21" s="155"/>
    </row>
    <row r="22" spans="2:23" s="64" customFormat="1" x14ac:dyDescent="0.2">
      <c r="B22" s="91"/>
      <c r="C22" s="188"/>
      <c r="D22" s="189"/>
      <c r="E22" s="189"/>
      <c r="F22" s="190"/>
      <c r="G22" s="220"/>
      <c r="H22" s="87"/>
      <c r="I22" s="87"/>
      <c r="J22" s="244"/>
      <c r="K22" s="192"/>
      <c r="L22" s="92"/>
      <c r="M22" s="195"/>
      <c r="N22" s="195"/>
      <c r="O22" s="192"/>
      <c r="P22" s="220"/>
      <c r="Q22" s="127"/>
      <c r="R22" s="162"/>
      <c r="S22" s="91"/>
      <c r="T22" s="155"/>
      <c r="U22" s="155"/>
    </row>
    <row r="23" spans="2:23" s="64" customFormat="1" x14ac:dyDescent="0.2">
      <c r="B23" s="91"/>
      <c r="C23" s="806" t="str">
        <f>'INF. BASICA DE SALUD 5'!C14</f>
        <v>INFRAESTRUCTURA BASICA DE SALUD</v>
      </c>
      <c r="D23" s="806"/>
      <c r="E23" s="806"/>
      <c r="F23" s="806"/>
      <c r="G23" s="220" t="s">
        <v>66</v>
      </c>
      <c r="H23" s="87" t="s">
        <v>77</v>
      </c>
      <c r="I23" s="87" t="s">
        <v>134</v>
      </c>
      <c r="J23" s="244"/>
      <c r="K23" s="194">
        <f t="shared" si="0"/>
        <v>4112129.96</v>
      </c>
      <c r="L23" s="92">
        <v>0</v>
      </c>
      <c r="M23" s="195">
        <f>'INF. BASICA DE SALUD 5'!Q25</f>
        <v>4112129.96</v>
      </c>
      <c r="N23" s="195">
        <v>0</v>
      </c>
      <c r="O23" s="192">
        <v>0</v>
      </c>
      <c r="P23" s="220"/>
      <c r="Q23" s="127"/>
      <c r="R23" s="92">
        <v>1</v>
      </c>
      <c r="S23" s="197"/>
      <c r="T23" s="155"/>
      <c r="U23" s="155"/>
    </row>
    <row r="24" spans="2:23" s="64" customFormat="1" x14ac:dyDescent="0.2">
      <c r="B24" s="91"/>
      <c r="C24" s="188"/>
      <c r="D24" s="189"/>
      <c r="E24" s="189"/>
      <c r="F24" s="190"/>
      <c r="G24" s="220"/>
      <c r="H24" s="87"/>
      <c r="I24" s="87"/>
      <c r="J24" s="244"/>
      <c r="K24" s="192"/>
      <c r="L24" s="92"/>
      <c r="M24" s="195"/>
      <c r="N24" s="195"/>
      <c r="O24" s="191"/>
      <c r="P24" s="220"/>
      <c r="Q24" s="127"/>
      <c r="R24" s="162"/>
      <c r="S24" s="91"/>
      <c r="T24" s="155"/>
      <c r="U24" s="155"/>
    </row>
    <row r="25" spans="2:23" s="64" customFormat="1" x14ac:dyDescent="0.2">
      <c r="B25" s="91"/>
      <c r="C25" s="806" t="str">
        <f>'INF. BASICA EDUCATIVA 6'!C14</f>
        <v>INFRAESTRUCTURA BÁSICA EDUCATIVA</v>
      </c>
      <c r="D25" s="806"/>
      <c r="E25" s="806"/>
      <c r="F25" s="806"/>
      <c r="G25" s="220" t="s">
        <v>66</v>
      </c>
      <c r="H25" s="87" t="s">
        <v>78</v>
      </c>
      <c r="I25" s="87"/>
      <c r="J25" s="244"/>
      <c r="K25" s="194">
        <f t="shared" si="0"/>
        <v>4793568.24</v>
      </c>
      <c r="L25" s="92">
        <v>0</v>
      </c>
      <c r="M25" s="195"/>
      <c r="N25" s="195">
        <f>'INF. BASICA EDUCATIVA 6'!Q17+'INF. BASICA EDUCATIVA 6'!Q18+'INF. BASICA EDUCATIVA 6'!Q19+'INF. BASICA EDUCATIVA 6'!Q15+'INF. BASICA EDUCATIVA 6'!Q16</f>
        <v>4793568.24</v>
      </c>
      <c r="O25" s="192">
        <v>0</v>
      </c>
      <c r="P25" s="193" t="s">
        <v>84</v>
      </c>
      <c r="Q25" s="127"/>
      <c r="R25" s="92">
        <v>1</v>
      </c>
      <c r="S25" s="197"/>
      <c r="T25" s="155"/>
      <c r="U25" s="155"/>
      <c r="V25" s="68"/>
      <c r="W25" s="163"/>
    </row>
    <row r="26" spans="2:23" s="64" customFormat="1" x14ac:dyDescent="0.2">
      <c r="B26" s="91"/>
      <c r="C26" s="188"/>
      <c r="D26" s="189"/>
      <c r="E26" s="189"/>
      <c r="F26" s="190"/>
      <c r="G26" s="220"/>
      <c r="H26" s="87"/>
      <c r="I26" s="87"/>
      <c r="J26" s="244"/>
      <c r="K26" s="192"/>
      <c r="L26" s="92"/>
      <c r="M26" s="195"/>
      <c r="N26" s="195"/>
      <c r="O26" s="192"/>
      <c r="P26" s="220"/>
      <c r="Q26" s="91"/>
      <c r="R26" s="162"/>
      <c r="S26" s="91"/>
      <c r="T26" s="155"/>
      <c r="U26" s="155"/>
      <c r="V26" s="68"/>
      <c r="W26" s="163"/>
    </row>
    <row r="27" spans="2:23" s="64" customFormat="1" x14ac:dyDescent="0.2">
      <c r="B27" s="91"/>
      <c r="C27" s="806" t="str">
        <f>'MEJORAMIENTO VIVIENDA 7'!C14</f>
        <v>MEJORAMIENTO DE LA VIVIENDA</v>
      </c>
      <c r="D27" s="806"/>
      <c r="E27" s="806"/>
      <c r="F27" s="806"/>
      <c r="G27" s="220" t="s">
        <v>66</v>
      </c>
      <c r="H27" s="196" t="s">
        <v>79</v>
      </c>
      <c r="I27" s="87"/>
      <c r="J27" s="244"/>
      <c r="K27" s="194">
        <f t="shared" si="0"/>
        <v>5276857.55</v>
      </c>
      <c r="L27" s="92">
        <v>0</v>
      </c>
      <c r="M27" s="195">
        <f>'MEJORAMIENTO VIVIENDA 7'!Q20</f>
        <v>5276857.55</v>
      </c>
      <c r="N27" s="195">
        <v>0</v>
      </c>
      <c r="O27" s="192">
        <v>0</v>
      </c>
      <c r="P27" s="91"/>
      <c r="Q27" s="91"/>
      <c r="R27" s="92">
        <v>1</v>
      </c>
      <c r="S27" s="91"/>
      <c r="T27" s="155"/>
      <c r="U27" s="155"/>
      <c r="V27" s="68"/>
      <c r="W27" s="163"/>
    </row>
    <row r="28" spans="2:23" s="64" customFormat="1" x14ac:dyDescent="0.2">
      <c r="B28" s="91"/>
      <c r="C28" s="188"/>
      <c r="D28" s="189"/>
      <c r="E28" s="189"/>
      <c r="F28" s="190"/>
      <c r="G28" s="220"/>
      <c r="H28" s="87"/>
      <c r="I28" s="87"/>
      <c r="J28" s="244"/>
      <c r="K28" s="192"/>
      <c r="L28" s="92"/>
      <c r="M28" s="195"/>
      <c r="N28" s="195"/>
      <c r="O28" s="192"/>
      <c r="P28" s="220"/>
      <c r="Q28" s="91"/>
      <c r="R28" s="92"/>
      <c r="S28" s="91"/>
      <c r="T28" s="155"/>
      <c r="U28" s="155"/>
      <c r="V28" s="68"/>
      <c r="W28" s="163"/>
    </row>
    <row r="29" spans="2:23" s="64" customFormat="1" x14ac:dyDescent="0.2">
      <c r="B29" s="91"/>
      <c r="C29" s="806" t="str">
        <f>'CAMINOS RURALES 8'!C14</f>
        <v>CAMINOS RURALES</v>
      </c>
      <c r="D29" s="806"/>
      <c r="E29" s="806"/>
      <c r="F29" s="806"/>
      <c r="G29" s="220" t="s">
        <v>66</v>
      </c>
      <c r="H29" s="87" t="s">
        <v>80</v>
      </c>
      <c r="I29" s="87"/>
      <c r="J29" s="244"/>
      <c r="K29" s="194">
        <f t="shared" si="0"/>
        <v>1331309.3299999998</v>
      </c>
      <c r="L29" s="92">
        <v>0</v>
      </c>
      <c r="M29" s="195">
        <v>0</v>
      </c>
      <c r="N29" s="195">
        <f>'CAMINOS RURALES 8'!Q18</f>
        <v>1331309.3299999998</v>
      </c>
      <c r="O29" s="192">
        <v>0</v>
      </c>
      <c r="P29" s="220"/>
      <c r="Q29" s="91"/>
      <c r="R29" s="92">
        <v>1</v>
      </c>
      <c r="S29" s="91"/>
      <c r="T29" s="155"/>
      <c r="U29" s="155"/>
      <c r="V29" s="68"/>
      <c r="W29" s="163"/>
    </row>
    <row r="30" spans="2:23" s="64" customFormat="1" x14ac:dyDescent="0.2">
      <c r="B30" s="91"/>
      <c r="C30" s="188"/>
      <c r="D30" s="189"/>
      <c r="E30" s="189"/>
      <c r="F30" s="190"/>
      <c r="G30" s="220"/>
      <c r="H30" s="87"/>
      <c r="I30" s="87"/>
      <c r="J30" s="244"/>
      <c r="K30" s="192"/>
      <c r="L30" s="92"/>
      <c r="M30" s="195"/>
      <c r="N30" s="195"/>
      <c r="O30" s="192"/>
      <c r="P30" s="220"/>
      <c r="Q30" s="91"/>
      <c r="R30" s="92"/>
      <c r="S30" s="91"/>
      <c r="T30" s="155"/>
      <c r="U30" s="155"/>
      <c r="V30" s="68"/>
      <c r="W30" s="163"/>
    </row>
    <row r="31" spans="2:23" s="64" customFormat="1" x14ac:dyDescent="0.2">
      <c r="B31" s="91"/>
      <c r="C31" s="806" t="str">
        <f>'INF PROD RURAL 9'!C14:F14</f>
        <v>INFRAESTRUCTURA PRODUCTIVA RURAL</v>
      </c>
      <c r="D31" s="806"/>
      <c r="E31" s="806"/>
      <c r="F31" s="806"/>
      <c r="G31" s="220" t="s">
        <v>66</v>
      </c>
      <c r="H31" s="87" t="s">
        <v>67</v>
      </c>
      <c r="I31" s="87"/>
      <c r="J31" s="244"/>
      <c r="K31" s="194">
        <f t="shared" si="0"/>
        <v>1569999.99</v>
      </c>
      <c r="L31" s="92">
        <v>0</v>
      </c>
      <c r="M31" s="192">
        <f>'INF PROD RURAL 9'!Q15+'INF PROD RURAL 9'!Q16+'INF PROD RURAL 9'!Q17+'INF PROD RURAL 9'!Q18+'INF PROD RURAL 9'!Q19+'INF PROD RURAL 9'!Q20+'INF PROD RURAL 9'!Q24</f>
        <v>1019999.99</v>
      </c>
      <c r="N31" s="192">
        <f>'INF PROD RURAL 9'!Q21+'INF PROD RURAL 9'!Q22+'INF PROD RURAL 9'!Q23</f>
        <v>550000</v>
      </c>
      <c r="O31" s="192">
        <v>0</v>
      </c>
      <c r="P31" s="220"/>
      <c r="Q31" s="91"/>
      <c r="R31" s="92">
        <v>1</v>
      </c>
      <c r="S31" s="197"/>
      <c r="T31" s="155"/>
      <c r="U31" s="155"/>
      <c r="V31" s="68"/>
      <c r="W31" s="163"/>
    </row>
    <row r="32" spans="2:23" s="64" customFormat="1" x14ac:dyDescent="0.2">
      <c r="B32" s="91"/>
      <c r="C32" s="188"/>
      <c r="D32" s="189"/>
      <c r="E32" s="189"/>
      <c r="F32" s="190"/>
      <c r="G32" s="220"/>
      <c r="H32" s="87"/>
      <c r="I32" s="87"/>
      <c r="J32" s="244"/>
      <c r="K32" s="192"/>
      <c r="L32" s="92"/>
      <c r="M32" s="192"/>
      <c r="N32" s="192"/>
      <c r="O32" s="192"/>
      <c r="P32" s="220"/>
      <c r="Q32" s="91"/>
      <c r="R32" s="92"/>
      <c r="S32" s="91"/>
      <c r="T32" s="155"/>
      <c r="U32" s="155"/>
      <c r="V32" s="68"/>
      <c r="W32" s="163"/>
    </row>
    <row r="33" spans="2:23" s="64" customFormat="1" x14ac:dyDescent="0.2">
      <c r="B33" s="91"/>
      <c r="C33" s="806" t="s">
        <v>53</v>
      </c>
      <c r="D33" s="806"/>
      <c r="E33" s="806"/>
      <c r="F33" s="806"/>
      <c r="G33" s="220" t="s">
        <v>66</v>
      </c>
      <c r="H33" s="87" t="s">
        <v>68</v>
      </c>
      <c r="I33" s="87"/>
      <c r="J33" s="244"/>
      <c r="K33" s="194">
        <v>1129880.28</v>
      </c>
      <c r="L33" s="92">
        <v>0</v>
      </c>
      <c r="M33" s="192">
        <v>0</v>
      </c>
      <c r="N33" s="192">
        <v>0</v>
      </c>
      <c r="O33" s="192">
        <v>0</v>
      </c>
      <c r="P33" s="220"/>
      <c r="Q33" s="91"/>
      <c r="R33" s="92">
        <v>1</v>
      </c>
      <c r="S33" s="91"/>
      <c r="T33" s="155"/>
      <c r="U33" s="155"/>
      <c r="V33" s="68"/>
      <c r="W33" s="163"/>
    </row>
    <row r="34" spans="2:23" s="64" customFormat="1" x14ac:dyDescent="0.2">
      <c r="B34" s="91"/>
      <c r="C34" s="188"/>
      <c r="D34" s="189"/>
      <c r="E34" s="189"/>
      <c r="F34" s="190"/>
      <c r="G34" s="220"/>
      <c r="H34" s="87"/>
      <c r="I34" s="87"/>
      <c r="J34" s="244"/>
      <c r="K34" s="192"/>
      <c r="L34" s="92"/>
      <c r="M34" s="192"/>
      <c r="N34" s="192"/>
      <c r="O34" s="192"/>
      <c r="P34" s="220"/>
      <c r="Q34" s="91"/>
      <c r="R34" s="92"/>
      <c r="S34" s="91"/>
      <c r="T34" s="155"/>
      <c r="U34" s="155"/>
      <c r="V34" s="68"/>
      <c r="W34" s="163"/>
    </row>
    <row r="35" spans="2:23" s="64" customFormat="1" ht="13.5" thickBot="1" x14ac:dyDescent="0.25">
      <c r="B35" s="226"/>
      <c r="C35" s="807" t="s">
        <v>18</v>
      </c>
      <c r="D35" s="807"/>
      <c r="E35" s="807"/>
      <c r="F35" s="807"/>
      <c r="G35" s="227" t="s">
        <v>66</v>
      </c>
      <c r="H35" s="228" t="s">
        <v>69</v>
      </c>
      <c r="I35" s="228"/>
      <c r="J35" s="229"/>
      <c r="K35" s="532">
        <v>753253.52</v>
      </c>
      <c r="L35" s="230">
        <v>0</v>
      </c>
      <c r="M35" s="242">
        <v>0</v>
      </c>
      <c r="N35" s="231">
        <v>0</v>
      </c>
      <c r="O35" s="231">
        <v>0</v>
      </c>
      <c r="P35" s="227"/>
      <c r="Q35" s="226"/>
      <c r="R35" s="230">
        <v>1</v>
      </c>
      <c r="S35" s="226"/>
      <c r="T35" s="233"/>
      <c r="U35" s="233"/>
      <c r="V35" s="69"/>
      <c r="W35" s="164"/>
    </row>
    <row r="36" spans="2:23" ht="13.5" thickBot="1" x14ac:dyDescent="0.25">
      <c r="B36" s="1"/>
      <c r="C36" s="1"/>
      <c r="D36" s="1"/>
      <c r="E36" s="1"/>
      <c r="F36" s="1"/>
      <c r="G36" s="1"/>
      <c r="H36" s="1"/>
      <c r="I36" s="1"/>
      <c r="J36" s="19" t="s">
        <v>11</v>
      </c>
      <c r="K36" s="17">
        <f>SUM(K14:K35)</f>
        <v>37662676.000000007</v>
      </c>
      <c r="L36" s="77"/>
      <c r="M36" s="18">
        <f>SUM(M15:M35)</f>
        <v>25542029.009999998</v>
      </c>
      <c r="N36" s="18">
        <f>SUM(N15:N35)</f>
        <v>10037513.189999999</v>
      </c>
      <c r="O36" s="18">
        <f>SUM(O14:O35)</f>
        <v>200000</v>
      </c>
      <c r="P36" s="1"/>
      <c r="Q36" s="1"/>
      <c r="R36" s="1"/>
      <c r="S36" s="1"/>
      <c r="T36" s="1"/>
      <c r="U36" s="1"/>
    </row>
    <row r="37" spans="2:23" ht="17.25" customHeight="1" x14ac:dyDescent="0.2">
      <c r="B37" s="1"/>
      <c r="C37" s="1"/>
      <c r="D37" s="1"/>
      <c r="E37" s="1"/>
      <c r="F37" s="1"/>
      <c r="G37" s="1"/>
      <c r="H37" s="1"/>
      <c r="I37" s="1"/>
      <c r="J37" s="1"/>
      <c r="K37" s="77"/>
      <c r="M37" s="100"/>
      <c r="O37" s="1"/>
      <c r="P37" s="1"/>
      <c r="Q37" s="1"/>
      <c r="R37" s="1"/>
      <c r="S37" s="1"/>
      <c r="T37" s="1"/>
      <c r="U37" s="1"/>
    </row>
    <row r="38" spans="2:23" x14ac:dyDescent="0.2">
      <c r="B38" s="803" t="s">
        <v>189</v>
      </c>
      <c r="C38" s="803"/>
      <c r="D38" s="803"/>
      <c r="E38" s="803"/>
      <c r="F38" s="803"/>
      <c r="G38" s="803"/>
      <c r="H38" s="803"/>
      <c r="I38" s="803"/>
      <c r="J38" s="803"/>
      <c r="K38" s="803"/>
      <c r="L38" s="803"/>
      <c r="M38" s="803"/>
      <c r="N38" s="803"/>
      <c r="O38" s="803"/>
      <c r="P38" s="803"/>
      <c r="Q38" s="803"/>
      <c r="R38" s="803"/>
      <c r="S38" s="803"/>
      <c r="T38" s="803"/>
      <c r="U38" s="803"/>
    </row>
    <row r="39" spans="2:23" ht="24" customHeight="1" x14ac:dyDescent="0.2">
      <c r="B39" s="805" t="s">
        <v>351</v>
      </c>
      <c r="C39" s="805"/>
      <c r="D39" s="805"/>
      <c r="E39" s="805"/>
      <c r="F39" s="805"/>
      <c r="G39" s="805"/>
      <c r="H39" s="805"/>
      <c r="I39" s="805"/>
      <c r="J39" s="805"/>
      <c r="K39" s="805"/>
      <c r="L39" s="805"/>
      <c r="M39" s="805"/>
      <c r="N39" s="805"/>
      <c r="O39" s="805"/>
      <c r="P39" s="805"/>
      <c r="Q39" s="805"/>
      <c r="R39" s="805"/>
      <c r="S39" s="805"/>
      <c r="T39" s="805"/>
      <c r="U39" s="805"/>
    </row>
    <row r="40" spans="2:23" x14ac:dyDescent="0.2">
      <c r="K40" s="477"/>
    </row>
    <row r="41" spans="2:23" x14ac:dyDescent="0.2">
      <c r="K41" s="77"/>
      <c r="M41" s="77"/>
      <c r="O41" s="77"/>
      <c r="P41" s="77"/>
      <c r="R41" s="689" t="s">
        <v>415</v>
      </c>
      <c r="S41" s="689"/>
      <c r="T41" s="689"/>
      <c r="U41" s="689"/>
      <c r="V41" s="70"/>
    </row>
    <row r="42" spans="2:23" x14ac:dyDescent="0.2">
      <c r="K42" s="65"/>
      <c r="R42" s="681" t="s">
        <v>17</v>
      </c>
      <c r="S42" s="681"/>
      <c r="T42" s="681"/>
      <c r="U42" s="681"/>
    </row>
    <row r="43" spans="2:23" x14ac:dyDescent="0.2">
      <c r="M43" s="477"/>
      <c r="N43" s="477"/>
      <c r="O43" s="477"/>
    </row>
    <row r="44" spans="2:23" x14ac:dyDescent="0.2">
      <c r="G44" s="804"/>
      <c r="H44" s="804"/>
      <c r="M44" s="477"/>
      <c r="N44" s="477"/>
      <c r="O44" s="477"/>
    </row>
    <row r="45" spans="2:23" x14ac:dyDescent="0.2">
      <c r="G45" s="804"/>
      <c r="H45" s="804"/>
      <c r="K45" s="77"/>
      <c r="M45" s="477"/>
      <c r="N45" s="477"/>
      <c r="O45" s="477"/>
    </row>
    <row r="46" spans="2:23" x14ac:dyDescent="0.2">
      <c r="M46" s="477"/>
      <c r="N46" s="477"/>
      <c r="O46" s="477"/>
    </row>
    <row r="47" spans="2:23" x14ac:dyDescent="0.2">
      <c r="G47" s="804"/>
      <c r="H47" s="804"/>
      <c r="M47" s="477"/>
      <c r="N47" s="477"/>
      <c r="O47" s="477"/>
    </row>
    <row r="48" spans="2:23" x14ac:dyDescent="0.2">
      <c r="M48" s="477"/>
      <c r="N48" s="477"/>
      <c r="O48" s="477"/>
    </row>
    <row r="49" spans="3:15" x14ac:dyDescent="0.2">
      <c r="M49" s="477"/>
      <c r="N49" s="477"/>
      <c r="O49" s="477"/>
    </row>
    <row r="50" spans="3:15" x14ac:dyDescent="0.2">
      <c r="M50" s="477"/>
      <c r="N50" s="477"/>
      <c r="O50" s="477"/>
    </row>
    <row r="51" spans="3:15" x14ac:dyDescent="0.2">
      <c r="M51" s="477"/>
      <c r="N51" s="477"/>
      <c r="O51" s="477"/>
    </row>
    <row r="52" spans="3:15" ht="170.25" customHeight="1" x14ac:dyDescent="0.2">
      <c r="M52" s="477"/>
      <c r="N52" s="477"/>
      <c r="O52" s="477"/>
    </row>
    <row r="53" spans="3:15" x14ac:dyDescent="0.2">
      <c r="M53" s="477"/>
      <c r="N53" s="477"/>
      <c r="O53" s="477"/>
    </row>
    <row r="54" spans="3:15" x14ac:dyDescent="0.2">
      <c r="F54" s="59"/>
      <c r="M54" s="477"/>
      <c r="N54" s="477"/>
      <c r="O54" s="477"/>
    </row>
    <row r="55" spans="3:15" x14ac:dyDescent="0.2">
      <c r="F55" s="77"/>
      <c r="M55" s="477"/>
      <c r="N55" s="477"/>
      <c r="O55" s="477"/>
    </row>
    <row r="56" spans="3:15" x14ac:dyDescent="0.2">
      <c r="C56" s="477"/>
      <c r="F56" s="245"/>
      <c r="M56" s="477"/>
      <c r="N56" s="477"/>
      <c r="O56" s="477"/>
    </row>
    <row r="57" spans="3:15" x14ac:dyDescent="0.2">
      <c r="M57" s="477"/>
      <c r="N57" s="477"/>
      <c r="O57" s="477"/>
    </row>
    <row r="58" spans="3:15" x14ac:dyDescent="0.2">
      <c r="M58" s="477"/>
      <c r="N58" s="477"/>
      <c r="O58" s="477"/>
    </row>
    <row r="59" spans="3:15" x14ac:dyDescent="0.2">
      <c r="F59" s="77"/>
      <c r="M59" s="477"/>
      <c r="N59" s="477"/>
      <c r="O59" s="477"/>
    </row>
    <row r="60" spans="3:15" x14ac:dyDescent="0.2">
      <c r="F60" s="77"/>
      <c r="M60" s="477"/>
      <c r="N60" s="477"/>
      <c r="O60" s="477"/>
    </row>
    <row r="61" spans="3:15" x14ac:dyDescent="0.2">
      <c r="F61" s="77"/>
      <c r="M61" s="477"/>
      <c r="N61" s="477"/>
      <c r="O61" s="477"/>
    </row>
    <row r="62" spans="3:15" x14ac:dyDescent="0.2">
      <c r="M62" s="477"/>
      <c r="N62" s="477"/>
      <c r="O62" s="477"/>
    </row>
    <row r="63" spans="3:15" x14ac:dyDescent="0.2">
      <c r="M63" s="477"/>
      <c r="N63" s="477"/>
      <c r="O63" s="477"/>
    </row>
  </sheetData>
  <mergeCells count="40">
    <mergeCell ref="O6:R6"/>
    <mergeCell ref="K9:N9"/>
    <mergeCell ref="K3:N3"/>
    <mergeCell ref="K4:N4"/>
    <mergeCell ref="K7:N7"/>
    <mergeCell ref="K5:N6"/>
    <mergeCell ref="K8:N8"/>
    <mergeCell ref="T11:T12"/>
    <mergeCell ref="U11:U12"/>
    <mergeCell ref="B10:T10"/>
    <mergeCell ref="B11:B12"/>
    <mergeCell ref="C11:F12"/>
    <mergeCell ref="G11:G12"/>
    <mergeCell ref="H11:H12"/>
    <mergeCell ref="I11:I12"/>
    <mergeCell ref="J11:J12"/>
    <mergeCell ref="K11:K12"/>
    <mergeCell ref="C23:F23"/>
    <mergeCell ref="L11:L12"/>
    <mergeCell ref="M11:O11"/>
    <mergeCell ref="P11:R11"/>
    <mergeCell ref="S11:S12"/>
    <mergeCell ref="C14:F14"/>
    <mergeCell ref="C15:F15"/>
    <mergeCell ref="C17:F17"/>
    <mergeCell ref="C19:F19"/>
    <mergeCell ref="C21:F21"/>
    <mergeCell ref="B38:U38"/>
    <mergeCell ref="B39:U39"/>
    <mergeCell ref="C25:F25"/>
    <mergeCell ref="C27:F27"/>
    <mergeCell ref="C29:F29"/>
    <mergeCell ref="C31:F31"/>
    <mergeCell ref="C33:F33"/>
    <mergeCell ref="C35:F35"/>
    <mergeCell ref="G44:H44"/>
    <mergeCell ref="G45:H45"/>
    <mergeCell ref="G47:H47"/>
    <mergeCell ref="R41:U41"/>
    <mergeCell ref="R42:U42"/>
  </mergeCells>
  <printOptions horizontalCentered="1"/>
  <pageMargins left="0" right="0" top="0" bottom="0" header="0" footer="0"/>
  <pageSetup paperSize="5" scale="69" orientation="landscape"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2" sqref="I12"/>
    </sheetView>
  </sheetViews>
  <sheetFormatPr baseColWidth="10" defaultRowHeight="12.75" x14ac:dyDescent="0.2"/>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view="pageBreakPreview" topLeftCell="F10" zoomScaleSheetLayoutView="100" workbookViewId="0">
      <selection activeCell="O21" sqref="O21"/>
    </sheetView>
  </sheetViews>
  <sheetFormatPr baseColWidth="10" defaultRowHeight="12.75" x14ac:dyDescent="0.2"/>
  <cols>
    <col min="1" max="1" width="10.7109375" style="62" customWidth="1"/>
    <col min="2" max="2" width="12.140625" style="62" customWidth="1"/>
    <col min="3" max="3" width="10.42578125" style="62" customWidth="1"/>
    <col min="4" max="4" width="8.5703125" style="62" customWidth="1"/>
    <col min="5" max="5" width="3.7109375" style="62" customWidth="1"/>
    <col min="6" max="6" width="6.7109375" style="62" customWidth="1"/>
    <col min="7" max="7" width="5.7109375" style="62" customWidth="1"/>
    <col min="8" max="8" width="13.140625" style="62" customWidth="1"/>
    <col min="9" max="10" width="7.85546875" style="62" customWidth="1"/>
    <col min="11" max="11" width="12.85546875" style="62" customWidth="1"/>
    <col min="12" max="12" width="21.7109375" style="62" hidden="1" customWidth="1"/>
    <col min="13" max="13" width="10" style="62" customWidth="1"/>
    <col min="14" max="14" width="13.140625" style="62" customWidth="1"/>
    <col min="15" max="15" width="7.42578125" style="62" customWidth="1"/>
    <col min="16" max="16" width="13.42578125" style="62" customWidth="1"/>
    <col min="17" max="20" width="12" style="62" customWidth="1"/>
    <col min="21" max="21" width="8.5703125" style="62" customWidth="1"/>
    <col min="22" max="23" width="9.5703125" style="62" customWidth="1"/>
    <col min="24" max="24" width="7.28515625" style="62" customWidth="1"/>
    <col min="25" max="25" width="9.140625" style="62" customWidth="1"/>
    <col min="26" max="26" width="5.5703125" style="141" customWidth="1"/>
    <col min="27" max="27" width="6.140625" style="141" customWidth="1"/>
    <col min="28" max="28" width="6.140625" style="62" customWidth="1"/>
    <col min="29" max="29" width="1.28515625" style="62" customWidth="1"/>
    <col min="30" max="16384" width="11.42578125" style="62"/>
  </cols>
  <sheetData>
    <row r="1" spans="1:28" ht="11.25" customHeight="1" thickBot="1" x14ac:dyDescent="0.25">
      <c r="Z1" s="62"/>
    </row>
    <row r="2" spans="1:28" x14ac:dyDescent="0.2">
      <c r="A2" s="134"/>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6"/>
    </row>
    <row r="3" spans="1:28" ht="15.75" x14ac:dyDescent="0.25">
      <c r="A3" s="137"/>
      <c r="B3" s="175"/>
      <c r="C3" s="22" t="s">
        <v>88</v>
      </c>
      <c r="D3" s="67"/>
      <c r="E3" s="22"/>
      <c r="F3" s="67"/>
      <c r="G3" s="175"/>
      <c r="H3" s="175"/>
      <c r="I3" s="175"/>
      <c r="J3" s="175"/>
      <c r="K3" s="693" t="s">
        <v>24</v>
      </c>
      <c r="L3" s="693"/>
      <c r="M3" s="693"/>
      <c r="N3" s="693"/>
      <c r="O3" s="693"/>
      <c r="P3" s="693"/>
      <c r="Q3" s="693"/>
      <c r="R3" s="175"/>
      <c r="S3" s="166" t="s">
        <v>56</v>
      </c>
      <c r="T3" s="22" t="s">
        <v>114</v>
      </c>
      <c r="V3" s="175"/>
      <c r="W3" s="175"/>
      <c r="X3" s="175"/>
      <c r="Y3" s="175"/>
      <c r="Z3" s="175"/>
      <c r="AA3" s="67"/>
      <c r="AB3" s="138"/>
    </row>
    <row r="4" spans="1:28" ht="15.75" x14ac:dyDescent="0.25">
      <c r="A4" s="137"/>
      <c r="B4" s="175"/>
      <c r="C4" s="168" t="s">
        <v>55</v>
      </c>
      <c r="D4" s="22"/>
      <c r="E4" s="22"/>
      <c r="F4" s="30"/>
      <c r="G4" s="175"/>
      <c r="H4" s="175"/>
      <c r="I4" s="175"/>
      <c r="J4" s="175"/>
      <c r="K4" s="693" t="s">
        <v>25</v>
      </c>
      <c r="L4" s="693"/>
      <c r="M4" s="693"/>
      <c r="N4" s="693"/>
      <c r="O4" s="693"/>
      <c r="P4" s="693"/>
      <c r="Q4" s="693"/>
      <c r="R4" s="175"/>
      <c r="S4" s="175"/>
      <c r="T4" s="175"/>
      <c r="U4" s="175"/>
      <c r="V4" s="175"/>
      <c r="W4" s="175"/>
      <c r="X4" s="175"/>
      <c r="Y4" s="175"/>
      <c r="Z4" s="175"/>
      <c r="AA4" s="67"/>
      <c r="AB4" s="138"/>
    </row>
    <row r="5" spans="1:28" ht="12.75" customHeight="1" x14ac:dyDescent="0.2">
      <c r="A5" s="137"/>
      <c r="B5" s="139"/>
      <c r="C5" s="168" t="s">
        <v>64</v>
      </c>
      <c r="D5" s="22"/>
      <c r="E5" s="168"/>
      <c r="F5" s="168"/>
      <c r="G5" s="139"/>
      <c r="H5" s="139"/>
      <c r="I5" s="139"/>
      <c r="J5" s="139"/>
      <c r="K5" s="690" t="s">
        <v>87</v>
      </c>
      <c r="L5" s="690"/>
      <c r="M5" s="690"/>
      <c r="N5" s="690"/>
      <c r="O5" s="690"/>
      <c r="P5" s="690"/>
      <c r="Q5" s="690"/>
      <c r="R5" s="139"/>
      <c r="S5" s="139"/>
      <c r="T5" s="139"/>
      <c r="U5" s="139"/>
      <c r="V5" s="139"/>
      <c r="W5" s="139"/>
      <c r="X5" s="139"/>
      <c r="Y5" s="139"/>
      <c r="Z5" s="139"/>
      <c r="AA5" s="67"/>
      <c r="AB5" s="138"/>
    </row>
    <row r="6" spans="1:28" x14ac:dyDescent="0.2">
      <c r="A6" s="23"/>
      <c r="B6" s="67"/>
      <c r="C6" s="168" t="s">
        <v>63</v>
      </c>
      <c r="D6" s="262" t="str">
        <f>'AGUA POTABLE 1'!E6</f>
        <v>11 DE ENERO DE 2016 (RESULTADOS FINALES DEL EJERCICIO)</v>
      </c>
      <c r="E6" s="22"/>
      <c r="F6" s="67"/>
      <c r="G6" s="67"/>
      <c r="H6" s="67"/>
      <c r="I6" s="67"/>
      <c r="J6" s="67"/>
      <c r="K6" s="690"/>
      <c r="L6" s="690"/>
      <c r="M6" s="690"/>
      <c r="N6" s="690"/>
      <c r="O6" s="690"/>
      <c r="P6" s="690"/>
      <c r="Q6" s="690"/>
      <c r="R6" s="34"/>
      <c r="S6" s="683" t="s">
        <v>39</v>
      </c>
      <c r="T6" s="683"/>
      <c r="U6" s="683"/>
      <c r="V6" s="683"/>
      <c r="W6" s="67"/>
      <c r="X6" s="67"/>
      <c r="Y6" s="67"/>
      <c r="Z6" s="67"/>
      <c r="AA6" s="67"/>
      <c r="AB6" s="138"/>
    </row>
    <row r="7" spans="1:28" x14ac:dyDescent="0.2">
      <c r="A7" s="23"/>
      <c r="B7" s="67"/>
      <c r="C7" s="168" t="s">
        <v>70</v>
      </c>
      <c r="D7" s="67"/>
      <c r="E7" s="22"/>
      <c r="F7" s="67"/>
      <c r="G7" s="30"/>
      <c r="H7" s="30"/>
      <c r="I7" s="30"/>
      <c r="J7" s="30"/>
      <c r="K7" s="689" t="s">
        <v>62</v>
      </c>
      <c r="L7" s="689"/>
      <c r="M7" s="689"/>
      <c r="N7" s="689"/>
      <c r="O7" s="689"/>
      <c r="P7" s="689"/>
      <c r="Q7" s="689"/>
      <c r="R7" s="30"/>
      <c r="S7" s="36" t="s">
        <v>44</v>
      </c>
      <c r="T7" s="35" t="s">
        <v>45</v>
      </c>
      <c r="U7" s="67"/>
      <c r="V7" s="67"/>
      <c r="W7" s="67"/>
      <c r="X7" s="67"/>
      <c r="Y7" s="67"/>
      <c r="Z7" s="67"/>
      <c r="AA7" s="67"/>
      <c r="AB7" s="138"/>
    </row>
    <row r="8" spans="1:28" x14ac:dyDescent="0.2">
      <c r="A8" s="23"/>
      <c r="B8" s="67"/>
      <c r="C8" s="168" t="s">
        <v>71</v>
      </c>
      <c r="D8" s="22"/>
      <c r="E8" s="22"/>
      <c r="F8" s="67"/>
      <c r="G8" s="139"/>
      <c r="H8" s="139"/>
      <c r="I8" s="139"/>
      <c r="J8" s="139"/>
      <c r="K8" s="687" t="s">
        <v>150</v>
      </c>
      <c r="L8" s="687"/>
      <c r="M8" s="687"/>
      <c r="N8" s="687"/>
      <c r="O8" s="687"/>
      <c r="P8" s="687"/>
      <c r="Q8" s="687"/>
      <c r="R8" s="34"/>
      <c r="S8" s="36" t="s">
        <v>41</v>
      </c>
      <c r="T8" s="35" t="s">
        <v>46</v>
      </c>
      <c r="U8" s="67"/>
      <c r="V8" s="34"/>
      <c r="W8" s="34"/>
      <c r="X8" s="67"/>
      <c r="Y8" s="67"/>
      <c r="Z8" s="67"/>
      <c r="AA8" s="67"/>
      <c r="AB8" s="138"/>
    </row>
    <row r="9" spans="1:28" ht="13.5" thickBot="1" x14ac:dyDescent="0.25">
      <c r="A9" s="234"/>
      <c r="B9" s="140"/>
      <c r="C9" s="140"/>
      <c r="D9" s="140"/>
      <c r="E9" s="140"/>
      <c r="F9" s="140"/>
      <c r="G9" s="140"/>
      <c r="H9" s="140"/>
      <c r="I9" s="140"/>
      <c r="J9" s="140"/>
      <c r="K9" s="688" t="s">
        <v>23</v>
      </c>
      <c r="L9" s="688"/>
      <c r="M9" s="688"/>
      <c r="N9" s="688"/>
      <c r="O9" s="688"/>
      <c r="P9" s="688"/>
      <c r="Q9" s="688"/>
      <c r="R9" s="140"/>
      <c r="S9" s="140"/>
      <c r="T9" s="140"/>
      <c r="U9" s="140"/>
      <c r="V9" s="140"/>
      <c r="W9" s="140"/>
      <c r="X9" s="140"/>
      <c r="Y9" s="24" t="s">
        <v>26</v>
      </c>
      <c r="Z9" s="25">
        <v>2</v>
      </c>
      <c r="AA9" s="25" t="s">
        <v>27</v>
      </c>
      <c r="AB9" s="179">
        <f>'AGUA POTABLE 1'!$AA$9</f>
        <v>13</v>
      </c>
    </row>
    <row r="10" spans="1:28" ht="4.5" customHeight="1" thickBot="1" x14ac:dyDescent="0.25">
      <c r="A10" s="239"/>
      <c r="G10" s="67"/>
      <c r="H10" s="67"/>
      <c r="I10" s="67"/>
      <c r="J10" s="67"/>
      <c r="K10" s="207"/>
      <c r="L10" s="207"/>
      <c r="M10" s="256"/>
      <c r="N10" s="207"/>
      <c r="O10" s="207"/>
      <c r="P10" s="207"/>
      <c r="Q10" s="207"/>
      <c r="R10" s="67"/>
      <c r="S10" s="67"/>
      <c r="T10" s="67"/>
      <c r="U10" s="67"/>
      <c r="V10" s="36"/>
      <c r="W10" s="167"/>
      <c r="X10" s="167"/>
      <c r="Y10" s="167"/>
      <c r="Z10" s="165"/>
      <c r="AA10" s="140"/>
      <c r="AB10" s="140"/>
    </row>
    <row r="11" spans="1:28" s="7" customFormat="1" ht="26.25" customHeight="1" thickBot="1" x14ac:dyDescent="0.25">
      <c r="A11" s="691" t="s">
        <v>136</v>
      </c>
      <c r="B11" s="711" t="s">
        <v>0</v>
      </c>
      <c r="C11" s="712"/>
      <c r="D11" s="712"/>
      <c r="E11" s="713"/>
      <c r="F11" s="713" t="s">
        <v>1</v>
      </c>
      <c r="G11" s="691" t="s">
        <v>2</v>
      </c>
      <c r="H11" s="712" t="s">
        <v>3</v>
      </c>
      <c r="I11" s="691" t="s">
        <v>37</v>
      </c>
      <c r="J11" s="691" t="s">
        <v>137</v>
      </c>
      <c r="K11" s="691" t="s">
        <v>4</v>
      </c>
      <c r="L11" s="208" t="s">
        <v>54</v>
      </c>
      <c r="M11" s="691" t="s">
        <v>138</v>
      </c>
      <c r="N11" s="691" t="s">
        <v>5</v>
      </c>
      <c r="O11" s="712" t="s">
        <v>20</v>
      </c>
      <c r="P11" s="684" t="s">
        <v>6</v>
      </c>
      <c r="Q11" s="685"/>
      <c r="R11" s="685"/>
      <c r="S11" s="685"/>
      <c r="T11" s="686"/>
      <c r="U11" s="712" t="s">
        <v>7</v>
      </c>
      <c r="V11" s="712"/>
      <c r="W11" s="712"/>
      <c r="X11" s="691" t="s">
        <v>8</v>
      </c>
      <c r="Y11" s="712" t="s">
        <v>35</v>
      </c>
      <c r="Z11" s="691" t="s">
        <v>229</v>
      </c>
      <c r="AA11" s="711" t="s">
        <v>50</v>
      </c>
      <c r="AB11" s="713"/>
    </row>
    <row r="12" spans="1:28" s="7" customFormat="1" ht="26.25" customHeight="1" thickBot="1" x14ac:dyDescent="0.25">
      <c r="A12" s="692"/>
      <c r="B12" s="714"/>
      <c r="C12" s="715"/>
      <c r="D12" s="715"/>
      <c r="E12" s="716"/>
      <c r="F12" s="716"/>
      <c r="G12" s="692"/>
      <c r="H12" s="715"/>
      <c r="I12" s="692"/>
      <c r="J12" s="692"/>
      <c r="K12" s="692"/>
      <c r="L12" s="209"/>
      <c r="M12" s="692"/>
      <c r="N12" s="692"/>
      <c r="O12" s="716"/>
      <c r="P12" s="206" t="s">
        <v>11</v>
      </c>
      <c r="Q12" s="529" t="s">
        <v>350</v>
      </c>
      <c r="R12" s="206" t="s">
        <v>51</v>
      </c>
      <c r="S12" s="206" t="s">
        <v>52</v>
      </c>
      <c r="T12" s="267" t="s">
        <v>47</v>
      </c>
      <c r="U12" s="206" t="s">
        <v>12</v>
      </c>
      <c r="V12" s="206" t="s">
        <v>13</v>
      </c>
      <c r="W12" s="261" t="s">
        <v>151</v>
      </c>
      <c r="X12" s="692"/>
      <c r="Y12" s="716"/>
      <c r="Z12" s="692"/>
      <c r="AA12" s="172" t="s">
        <v>42</v>
      </c>
      <c r="AB12" s="172" t="s">
        <v>40</v>
      </c>
    </row>
    <row r="13" spans="1:28" ht="3.75" customHeight="1" thickBot="1" x14ac:dyDescent="0.25">
      <c r="A13" s="1"/>
      <c r="B13" s="21"/>
      <c r="C13" s="20"/>
      <c r="D13" s="20"/>
      <c r="E13" s="20"/>
      <c r="F13" s="1"/>
      <c r="G13" s="1"/>
      <c r="H13" s="1"/>
      <c r="I13" s="1"/>
      <c r="J13" s="1"/>
      <c r="K13" s="1"/>
      <c r="L13" s="1"/>
      <c r="M13" s="1"/>
      <c r="N13" s="1"/>
      <c r="O13" s="1"/>
      <c r="P13" s="5"/>
      <c r="Q13" s="5"/>
      <c r="R13" s="5"/>
      <c r="S13" s="5"/>
      <c r="T13" s="5"/>
      <c r="U13" s="5"/>
      <c r="V13" s="5"/>
      <c r="W13" s="5"/>
      <c r="X13" s="5"/>
      <c r="Y13" s="5"/>
      <c r="Z13" s="31"/>
      <c r="AA13" s="31"/>
      <c r="AB13" s="5"/>
    </row>
    <row r="14" spans="1:28" ht="20.100000000000001" customHeight="1" x14ac:dyDescent="0.2">
      <c r="A14" s="101"/>
      <c r="B14" s="708" t="s">
        <v>72</v>
      </c>
      <c r="C14" s="709"/>
      <c r="D14" s="709"/>
      <c r="E14" s="710"/>
      <c r="F14" s="210"/>
      <c r="G14" s="3"/>
      <c r="H14" s="6"/>
      <c r="I14" s="6"/>
      <c r="J14" s="6"/>
      <c r="K14" s="4"/>
      <c r="L14" s="143"/>
      <c r="M14" s="257"/>
      <c r="N14" s="144"/>
      <c r="O14" s="28"/>
      <c r="P14" s="144"/>
      <c r="Q14" s="144"/>
      <c r="R14" s="144"/>
      <c r="S14" s="2"/>
      <c r="T14" s="2"/>
      <c r="U14" s="216"/>
      <c r="V14" s="217"/>
      <c r="W14" s="218"/>
      <c r="X14" s="219"/>
      <c r="Y14" s="218"/>
      <c r="Z14" s="32"/>
      <c r="AA14" s="32"/>
      <c r="AB14" s="3"/>
    </row>
    <row r="15" spans="1:28" s="570" customFormat="1" ht="57.75" customHeight="1" x14ac:dyDescent="0.2">
      <c r="A15" s="278" t="s">
        <v>330</v>
      </c>
      <c r="B15" s="694" t="s">
        <v>327</v>
      </c>
      <c r="C15" s="703"/>
      <c r="D15" s="703"/>
      <c r="E15" s="704"/>
      <c r="F15" s="301" t="s">
        <v>182</v>
      </c>
      <c r="G15" s="278" t="s">
        <v>111</v>
      </c>
      <c r="H15" s="278" t="s">
        <v>102</v>
      </c>
      <c r="I15" s="497" t="s">
        <v>135</v>
      </c>
      <c r="J15" s="327" t="s">
        <v>117</v>
      </c>
      <c r="K15" s="603" t="s">
        <v>86</v>
      </c>
      <c r="L15" s="306"/>
      <c r="M15" s="413" t="s">
        <v>233</v>
      </c>
      <c r="N15" s="283">
        <f t="shared" ref="N15:N21" si="0">P15</f>
        <v>6097201.9699999997</v>
      </c>
      <c r="O15" s="282">
        <v>0.95</v>
      </c>
      <c r="P15" s="283">
        <f>T15+S15+R15+Q15</f>
        <v>6097201.9699999997</v>
      </c>
      <c r="Q15" s="283">
        <f>596338.3+133819</f>
        <v>730157.3</v>
      </c>
      <c r="R15" s="303">
        <v>596338.30000000005</v>
      </c>
      <c r="S15" s="303">
        <v>4770706.37</v>
      </c>
      <c r="T15" s="283">
        <v>0</v>
      </c>
      <c r="U15" s="301" t="s">
        <v>324</v>
      </c>
      <c r="V15" s="301">
        <v>3215</v>
      </c>
      <c r="W15" s="284">
        <v>1</v>
      </c>
      <c r="X15" s="300">
        <v>331</v>
      </c>
      <c r="Y15" s="284" t="s">
        <v>48</v>
      </c>
      <c r="Z15" s="417" t="s">
        <v>139</v>
      </c>
      <c r="AA15" s="314"/>
      <c r="AB15" s="301" t="s">
        <v>43</v>
      </c>
    </row>
    <row r="16" spans="1:28" s="570" customFormat="1" ht="43.5" customHeight="1" x14ac:dyDescent="0.2">
      <c r="A16" s="307" t="s">
        <v>275</v>
      </c>
      <c r="B16" s="694" t="s">
        <v>225</v>
      </c>
      <c r="C16" s="703"/>
      <c r="D16" s="703"/>
      <c r="E16" s="704"/>
      <c r="F16" s="301" t="s">
        <v>181</v>
      </c>
      <c r="G16" s="278" t="s">
        <v>111</v>
      </c>
      <c r="H16" s="278" t="s">
        <v>102</v>
      </c>
      <c r="I16" s="497" t="s">
        <v>135</v>
      </c>
      <c r="J16" s="327" t="s">
        <v>117</v>
      </c>
      <c r="K16" s="603" t="s">
        <v>165</v>
      </c>
      <c r="L16" s="306"/>
      <c r="M16" s="413" t="s">
        <v>245</v>
      </c>
      <c r="N16" s="283">
        <f t="shared" ref="N16:N20" si="1">P16</f>
        <v>717330.19</v>
      </c>
      <c r="O16" s="282">
        <v>1</v>
      </c>
      <c r="P16" s="283">
        <f t="shared" ref="P16:P21" si="2">T16+S16+R16+Q16</f>
        <v>717330.19</v>
      </c>
      <c r="Q16" s="283">
        <f>500000+300000-82669.81</f>
        <v>717330.19</v>
      </c>
      <c r="R16" s="303">
        <v>0</v>
      </c>
      <c r="S16" s="303">
        <v>0</v>
      </c>
      <c r="T16" s="283">
        <v>0</v>
      </c>
      <c r="U16" s="301" t="s">
        <v>356</v>
      </c>
      <c r="V16" s="301">
        <v>1</v>
      </c>
      <c r="W16" s="284">
        <v>1</v>
      </c>
      <c r="X16" s="300">
        <v>76</v>
      </c>
      <c r="Y16" s="284" t="s">
        <v>48</v>
      </c>
      <c r="Z16" s="284" t="s">
        <v>235</v>
      </c>
      <c r="AA16" s="314"/>
      <c r="AB16" s="301" t="s">
        <v>43</v>
      </c>
    </row>
    <row r="17" spans="1:30" s="570" customFormat="1" ht="33" customHeight="1" x14ac:dyDescent="0.2">
      <c r="A17" s="307" t="s">
        <v>322</v>
      </c>
      <c r="B17" s="694" t="s">
        <v>177</v>
      </c>
      <c r="C17" s="703"/>
      <c r="D17" s="703"/>
      <c r="E17" s="704"/>
      <c r="F17" s="301" t="s">
        <v>181</v>
      </c>
      <c r="G17" s="278" t="s">
        <v>111</v>
      </c>
      <c r="H17" s="278" t="s">
        <v>102</v>
      </c>
      <c r="I17" s="497" t="s">
        <v>135</v>
      </c>
      <c r="J17" s="327" t="s">
        <v>117</v>
      </c>
      <c r="K17" s="603" t="s">
        <v>178</v>
      </c>
      <c r="L17" s="306"/>
      <c r="M17" s="413" t="s">
        <v>246</v>
      </c>
      <c r="N17" s="283">
        <f t="shared" si="1"/>
        <v>2276767.1799999997</v>
      </c>
      <c r="O17" s="282">
        <v>1</v>
      </c>
      <c r="P17" s="283">
        <f t="shared" si="2"/>
        <v>2276767.1799999997</v>
      </c>
      <c r="Q17" s="283">
        <f>800000+1476767.18</f>
        <v>2276767.1799999997</v>
      </c>
      <c r="R17" s="303">
        <v>0</v>
      </c>
      <c r="S17" s="303">
        <v>0</v>
      </c>
      <c r="T17" s="283">
        <v>0</v>
      </c>
      <c r="U17" s="301" t="s">
        <v>356</v>
      </c>
      <c r="V17" s="301">
        <v>1</v>
      </c>
      <c r="W17" s="284">
        <v>1</v>
      </c>
      <c r="X17" s="300">
        <v>64</v>
      </c>
      <c r="Y17" s="284" t="s">
        <v>48</v>
      </c>
      <c r="Z17" s="284" t="s">
        <v>235</v>
      </c>
      <c r="AA17" s="314"/>
      <c r="AB17" s="301" t="s">
        <v>43</v>
      </c>
    </row>
    <row r="18" spans="1:30" s="570" customFormat="1" ht="42" customHeight="1" x14ac:dyDescent="0.2">
      <c r="A18" s="307" t="s">
        <v>382</v>
      </c>
      <c r="B18" s="694" t="s">
        <v>391</v>
      </c>
      <c r="C18" s="703"/>
      <c r="D18" s="703"/>
      <c r="E18" s="704"/>
      <c r="F18" s="301" t="s">
        <v>181</v>
      </c>
      <c r="G18" s="278" t="s">
        <v>111</v>
      </c>
      <c r="H18" s="278" t="s">
        <v>102</v>
      </c>
      <c r="I18" s="497" t="s">
        <v>135</v>
      </c>
      <c r="J18" s="327" t="s">
        <v>117</v>
      </c>
      <c r="K18" s="604" t="s">
        <v>323</v>
      </c>
      <c r="L18" s="483"/>
      <c r="M18" s="414">
        <v>220020011</v>
      </c>
      <c r="N18" s="283">
        <f t="shared" si="1"/>
        <v>696923.42</v>
      </c>
      <c r="O18" s="282">
        <v>1</v>
      </c>
      <c r="P18" s="283">
        <f t="shared" si="2"/>
        <v>696923.42</v>
      </c>
      <c r="Q18" s="437">
        <v>171923.42</v>
      </c>
      <c r="R18" s="437">
        <v>175000</v>
      </c>
      <c r="S18" s="437">
        <v>175000</v>
      </c>
      <c r="T18" s="437">
        <v>175000</v>
      </c>
      <c r="U18" s="310" t="s">
        <v>324</v>
      </c>
      <c r="V18" s="310">
        <v>202</v>
      </c>
      <c r="W18" s="312">
        <v>1</v>
      </c>
      <c r="X18" s="313">
        <v>1815</v>
      </c>
      <c r="Y18" s="284" t="s">
        <v>48</v>
      </c>
      <c r="Z18" s="312" t="s">
        <v>236</v>
      </c>
      <c r="AA18" s="333"/>
      <c r="AB18" s="310" t="s">
        <v>43</v>
      </c>
    </row>
    <row r="19" spans="1:30" s="570" customFormat="1" ht="54.75" customHeight="1" x14ac:dyDescent="0.2">
      <c r="A19" s="307" t="s">
        <v>384</v>
      </c>
      <c r="B19" s="694" t="s">
        <v>383</v>
      </c>
      <c r="C19" s="703"/>
      <c r="D19" s="703"/>
      <c r="E19" s="704"/>
      <c r="F19" s="301" t="s">
        <v>181</v>
      </c>
      <c r="G19" s="278" t="s">
        <v>111</v>
      </c>
      <c r="H19" s="278" t="s">
        <v>102</v>
      </c>
      <c r="I19" s="497" t="s">
        <v>135</v>
      </c>
      <c r="J19" s="327" t="s">
        <v>117</v>
      </c>
      <c r="K19" s="604" t="s">
        <v>323</v>
      </c>
      <c r="L19" s="483"/>
      <c r="M19" s="414">
        <v>220020011</v>
      </c>
      <c r="N19" s="283">
        <f t="shared" si="1"/>
        <v>1791383.63</v>
      </c>
      <c r="O19" s="438">
        <v>1</v>
      </c>
      <c r="P19" s="283">
        <f t="shared" si="2"/>
        <v>1791383.63</v>
      </c>
      <c r="Q19" s="437">
        <v>816383.63</v>
      </c>
      <c r="R19" s="484">
        <v>0</v>
      </c>
      <c r="S19" s="484">
        <v>625000</v>
      </c>
      <c r="T19" s="437">
        <v>350000</v>
      </c>
      <c r="U19" s="310" t="s">
        <v>324</v>
      </c>
      <c r="V19" s="310">
        <v>239</v>
      </c>
      <c r="W19" s="312">
        <v>1</v>
      </c>
      <c r="X19" s="300">
        <v>1815</v>
      </c>
      <c r="Y19" s="312" t="s">
        <v>48</v>
      </c>
      <c r="Z19" s="312" t="s">
        <v>236</v>
      </c>
      <c r="AA19" s="333" t="s">
        <v>43</v>
      </c>
      <c r="AB19" s="310" t="s">
        <v>43</v>
      </c>
      <c r="AD19" s="570">
        <f>138+101</f>
        <v>239</v>
      </c>
    </row>
    <row r="20" spans="1:30" s="570" customFormat="1" ht="54.75" customHeight="1" thickBot="1" x14ac:dyDescent="0.25">
      <c r="A20" s="278" t="s">
        <v>381</v>
      </c>
      <c r="B20" s="694" t="s">
        <v>224</v>
      </c>
      <c r="C20" s="703"/>
      <c r="D20" s="703"/>
      <c r="E20" s="704"/>
      <c r="F20" s="301" t="s">
        <v>181</v>
      </c>
      <c r="G20" s="278" t="s">
        <v>111</v>
      </c>
      <c r="H20" s="278" t="s">
        <v>276</v>
      </c>
      <c r="I20" s="497" t="s">
        <v>135</v>
      </c>
      <c r="J20" s="327" t="s">
        <v>117</v>
      </c>
      <c r="K20" s="666" t="s">
        <v>165</v>
      </c>
      <c r="L20" s="306"/>
      <c r="M20" s="413" t="s">
        <v>245</v>
      </c>
      <c r="N20" s="283">
        <f t="shared" si="1"/>
        <v>1341162.92</v>
      </c>
      <c r="O20" s="282">
        <v>1</v>
      </c>
      <c r="P20" s="283">
        <f t="shared" ref="P20" si="3">T20+S20+R20+Q20</f>
        <v>1341162.92</v>
      </c>
      <c r="Q20" s="283">
        <v>328662.92</v>
      </c>
      <c r="R20" s="303">
        <v>337500</v>
      </c>
      <c r="S20" s="303">
        <v>337500</v>
      </c>
      <c r="T20" s="283">
        <v>337500</v>
      </c>
      <c r="U20" s="301" t="s">
        <v>324</v>
      </c>
      <c r="V20" s="301">
        <v>192.7</v>
      </c>
      <c r="W20" s="284">
        <v>1</v>
      </c>
      <c r="X20" s="308">
        <v>76</v>
      </c>
      <c r="Y20" s="284" t="s">
        <v>48</v>
      </c>
      <c r="Z20" s="284" t="s">
        <v>235</v>
      </c>
      <c r="AA20" s="314"/>
      <c r="AB20" s="301" t="s">
        <v>43</v>
      </c>
    </row>
    <row r="21" spans="1:30" s="570" customFormat="1" ht="48.75" customHeight="1" thickBot="1" x14ac:dyDescent="0.25">
      <c r="A21" s="278" t="s">
        <v>425</v>
      </c>
      <c r="B21" s="694" t="s">
        <v>426</v>
      </c>
      <c r="C21" s="703"/>
      <c r="D21" s="703"/>
      <c r="E21" s="704"/>
      <c r="F21" s="301" t="s">
        <v>181</v>
      </c>
      <c r="G21" s="278" t="s">
        <v>111</v>
      </c>
      <c r="H21" s="278" t="s">
        <v>276</v>
      </c>
      <c r="I21" s="497" t="s">
        <v>135</v>
      </c>
      <c r="J21" s="327" t="s">
        <v>117</v>
      </c>
      <c r="K21" s="593" t="s">
        <v>427</v>
      </c>
      <c r="L21" s="306"/>
      <c r="M21" s="413">
        <v>220020001</v>
      </c>
      <c r="N21" s="283">
        <f t="shared" si="0"/>
        <v>252339.93</v>
      </c>
      <c r="O21" s="282">
        <v>0</v>
      </c>
      <c r="P21" s="283">
        <f t="shared" si="2"/>
        <v>252339.93</v>
      </c>
      <c r="Q21" s="283">
        <v>252339.93</v>
      </c>
      <c r="R21" s="303">
        <v>0</v>
      </c>
      <c r="S21" s="303">
        <v>0</v>
      </c>
      <c r="T21" s="283">
        <v>0</v>
      </c>
      <c r="U21" s="301" t="s">
        <v>324</v>
      </c>
      <c r="V21" s="301">
        <v>130</v>
      </c>
      <c r="W21" s="284">
        <v>1</v>
      </c>
      <c r="X21" s="308">
        <v>2000</v>
      </c>
      <c r="Y21" s="284" t="s">
        <v>48</v>
      </c>
      <c r="Z21" s="284" t="s">
        <v>235</v>
      </c>
      <c r="AA21" s="314"/>
      <c r="AB21" s="301" t="s">
        <v>43</v>
      </c>
    </row>
    <row r="22" spans="1:30" ht="14.25" customHeight="1" thickBot="1" x14ac:dyDescent="0.25">
      <c r="A22" s="21"/>
      <c r="B22" s="79"/>
      <c r="C22" s="79"/>
      <c r="D22" s="79"/>
      <c r="E22" s="79"/>
      <c r="F22" s="21"/>
      <c r="G22" s="21"/>
      <c r="H22" s="21"/>
      <c r="I22" s="21"/>
      <c r="J22" s="44"/>
      <c r="K22" s="16" t="s">
        <v>11</v>
      </c>
      <c r="L22" s="16"/>
      <c r="M22" s="16"/>
      <c r="N22" s="17">
        <f>SUM(N15:N21)</f>
        <v>13173109.24</v>
      </c>
      <c r="O22" s="43"/>
      <c r="P22" s="17">
        <f>SUM(P15:P21)</f>
        <v>13173109.24</v>
      </c>
      <c r="Q22" s="17">
        <f>SUM(Q15:Q21)</f>
        <v>5293564.5699999994</v>
      </c>
      <c r="R22" s="17">
        <f>SUM(R15:R21)</f>
        <v>1108838.3</v>
      </c>
      <c r="S22" s="17">
        <f>SUM(S15:S21)</f>
        <v>5908206.3700000001</v>
      </c>
      <c r="T22" s="17">
        <f>SUM(T15:T21)</f>
        <v>862500</v>
      </c>
      <c r="U22" s="21"/>
      <c r="V22" s="21"/>
      <c r="W22" s="21"/>
      <c r="Y22" s="21"/>
      <c r="Z22" s="21"/>
      <c r="AA22" s="21"/>
      <c r="AB22" s="21"/>
    </row>
    <row r="23" spans="1:30" ht="36" customHeight="1" x14ac:dyDescent="0.2">
      <c r="O23" s="7"/>
      <c r="Q23" s="562"/>
    </row>
    <row r="24" spans="1:30" ht="36.75" customHeight="1" x14ac:dyDescent="0.2">
      <c r="C24" s="63"/>
      <c r="O24" s="7"/>
      <c r="Q24" s="592"/>
    </row>
    <row r="25" spans="1:30" x14ac:dyDescent="0.2">
      <c r="O25" s="7"/>
      <c r="W25" s="680" t="s">
        <v>414</v>
      </c>
      <c r="X25" s="680"/>
      <c r="Y25" s="680"/>
      <c r="Z25" s="680"/>
      <c r="AA25" s="680"/>
      <c r="AB25" s="680"/>
    </row>
    <row r="26" spans="1:30" x14ac:dyDescent="0.2">
      <c r="O26" s="7"/>
      <c r="W26" s="681" t="s">
        <v>17</v>
      </c>
      <c r="X26" s="681"/>
      <c r="Y26" s="681"/>
      <c r="Z26" s="681"/>
      <c r="AA26" s="681"/>
      <c r="AB26" s="681"/>
    </row>
    <row r="27" spans="1:30" x14ac:dyDescent="0.2">
      <c r="B27" s="63"/>
      <c r="C27" s="148"/>
      <c r="D27" s="63"/>
      <c r="K27" s="42"/>
      <c r="L27" s="42"/>
      <c r="M27" s="42"/>
      <c r="N27" s="67"/>
      <c r="O27" s="7"/>
      <c r="P27" s="77"/>
      <c r="Q27" s="77"/>
      <c r="R27" s="77"/>
    </row>
    <row r="28" spans="1:30" x14ac:dyDescent="0.2">
      <c r="B28" s="63"/>
      <c r="C28" s="148"/>
      <c r="D28" s="63"/>
      <c r="K28" s="42"/>
      <c r="L28" s="42"/>
      <c r="M28" s="42"/>
      <c r="N28" s="67"/>
      <c r="O28" s="7"/>
      <c r="Q28" s="76"/>
      <c r="R28" s="77"/>
    </row>
    <row r="29" spans="1:30" x14ac:dyDescent="0.2">
      <c r="K29" s="42"/>
      <c r="L29" s="42"/>
      <c r="M29" s="42"/>
      <c r="N29" s="149"/>
      <c r="Q29" s="213"/>
      <c r="R29" s="77"/>
    </row>
    <row r="30" spans="1:30" x14ac:dyDescent="0.2">
      <c r="K30" s="42"/>
      <c r="L30" s="42"/>
      <c r="M30" s="42"/>
      <c r="N30" s="67"/>
    </row>
    <row r="31" spans="1:30" x14ac:dyDescent="0.2">
      <c r="K31" s="67"/>
      <c r="L31" s="67"/>
      <c r="M31" s="67"/>
      <c r="N31" s="67"/>
      <c r="P31" s="63"/>
    </row>
  </sheetData>
  <mergeCells count="34">
    <mergeCell ref="W25:AB25"/>
    <mergeCell ref="W26:AB26"/>
    <mergeCell ref="Y11:Y12"/>
    <mergeCell ref="Z11:Z12"/>
    <mergeCell ref="AA11:AB11"/>
    <mergeCell ref="U11:W11"/>
    <mergeCell ref="X11:X12"/>
    <mergeCell ref="S6:V6"/>
    <mergeCell ref="A11:A12"/>
    <mergeCell ref="B11:E12"/>
    <mergeCell ref="F11:F12"/>
    <mergeCell ref="G11:G12"/>
    <mergeCell ref="H11:H12"/>
    <mergeCell ref="K11:K12"/>
    <mergeCell ref="N11:N12"/>
    <mergeCell ref="O11:O12"/>
    <mergeCell ref="P11:T11"/>
    <mergeCell ref="I11:I12"/>
    <mergeCell ref="K5:Q6"/>
    <mergeCell ref="J11:J12"/>
    <mergeCell ref="B21:E21"/>
    <mergeCell ref="K9:Q9"/>
    <mergeCell ref="B14:E14"/>
    <mergeCell ref="M11:M12"/>
    <mergeCell ref="B16:E16"/>
    <mergeCell ref="B17:E17"/>
    <mergeCell ref="B19:E19"/>
    <mergeCell ref="B18:E18"/>
    <mergeCell ref="B20:E20"/>
    <mergeCell ref="K3:Q3"/>
    <mergeCell ref="K7:Q7"/>
    <mergeCell ref="K8:Q8"/>
    <mergeCell ref="K4:Q4"/>
    <mergeCell ref="B15:E15"/>
  </mergeCells>
  <printOptions horizontalCentered="1"/>
  <pageMargins left="0" right="0" top="0" bottom="0" header="0" footer="0"/>
  <pageSetup paperSize="5" scale="64" orientation="landscape"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38"/>
  <sheetViews>
    <sheetView view="pageBreakPreview" topLeftCell="A9" zoomScaleSheetLayoutView="100" workbookViewId="0">
      <selection activeCell="A16" sqref="A16"/>
    </sheetView>
  </sheetViews>
  <sheetFormatPr baseColWidth="10" defaultRowHeight="12.75" x14ac:dyDescent="0.2"/>
  <cols>
    <col min="1" max="1" width="1.28515625" style="62" customWidth="1"/>
    <col min="2" max="2" width="11.7109375" style="62" customWidth="1"/>
    <col min="3" max="3" width="11" style="62" customWidth="1"/>
    <col min="4" max="4" width="8.5703125" style="62" customWidth="1"/>
    <col min="5" max="5" width="7.85546875" style="62" customWidth="1"/>
    <col min="6" max="6" width="2.140625" style="62" customWidth="1"/>
    <col min="7" max="7" width="6.85546875" style="62" customWidth="1"/>
    <col min="8" max="8" width="5.7109375" style="62" customWidth="1"/>
    <col min="9" max="9" width="13.7109375" style="62" customWidth="1"/>
    <col min="10" max="10" width="7.42578125" style="62" customWidth="1"/>
    <col min="11" max="11" width="15.42578125" style="62" customWidth="1"/>
    <col min="12" max="12" width="12.42578125" style="62" customWidth="1"/>
    <col min="13" max="13" width="21.7109375" style="62" hidden="1" customWidth="1"/>
    <col min="14" max="14" width="10.85546875" style="62" customWidth="1"/>
    <col min="15" max="15" width="13.140625" style="62" customWidth="1"/>
    <col min="16" max="16" width="10.7109375" style="62" customWidth="1"/>
    <col min="17" max="21" width="12.85546875" style="62" customWidth="1"/>
    <col min="22" max="22" width="8.5703125" style="62" customWidth="1"/>
    <col min="23" max="23" width="6.85546875" style="62" customWidth="1"/>
    <col min="24" max="24" width="9.28515625" style="62" customWidth="1"/>
    <col min="25" max="25" width="7" style="62" customWidth="1"/>
    <col min="26" max="26" width="9.28515625" style="62" customWidth="1"/>
    <col min="27" max="27" width="8.140625" style="141" customWidth="1"/>
    <col min="28" max="28" width="4.7109375" style="141" customWidth="1"/>
    <col min="29" max="29" width="4.140625" style="62" customWidth="1"/>
    <col min="30" max="30" width="2.7109375" style="62" customWidth="1"/>
    <col min="31" max="16384" width="11.42578125" style="62"/>
  </cols>
  <sheetData>
    <row r="1" spans="2:31" ht="11.25" customHeight="1" thickBot="1" x14ac:dyDescent="0.25"/>
    <row r="2" spans="2:31" x14ac:dyDescent="0.2">
      <c r="B2" s="134"/>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6"/>
    </row>
    <row r="3" spans="2:31" ht="15.75" x14ac:dyDescent="0.25">
      <c r="B3" s="137"/>
      <c r="C3" s="175"/>
      <c r="D3" s="22" t="s">
        <v>88</v>
      </c>
      <c r="E3" s="67"/>
      <c r="F3" s="22"/>
      <c r="G3" s="67"/>
      <c r="H3" s="175"/>
      <c r="I3" s="175"/>
      <c r="J3" s="175"/>
      <c r="K3" s="175"/>
      <c r="L3" s="693" t="s">
        <v>24</v>
      </c>
      <c r="M3" s="693"/>
      <c r="N3" s="693"/>
      <c r="O3" s="693"/>
      <c r="P3" s="693"/>
      <c r="Q3" s="693"/>
      <c r="R3" s="693"/>
      <c r="S3" s="175"/>
      <c r="U3" s="166" t="s">
        <v>56</v>
      </c>
      <c r="V3" s="22" t="s">
        <v>115</v>
      </c>
      <c r="W3" s="175"/>
      <c r="Y3" s="175"/>
      <c r="Z3" s="175"/>
      <c r="AA3" s="175"/>
      <c r="AB3" s="67"/>
      <c r="AC3" s="138"/>
    </row>
    <row r="4" spans="2:31" ht="15.75" x14ac:dyDescent="0.25">
      <c r="B4" s="137"/>
      <c r="C4" s="175"/>
      <c r="D4" s="168" t="s">
        <v>55</v>
      </c>
      <c r="E4" s="22"/>
      <c r="F4" s="22"/>
      <c r="G4" s="30"/>
      <c r="H4" s="175"/>
      <c r="I4" s="175"/>
      <c r="J4" s="175"/>
      <c r="K4" s="175"/>
      <c r="L4" s="693" t="s">
        <v>25</v>
      </c>
      <c r="M4" s="693"/>
      <c r="N4" s="693"/>
      <c r="O4" s="693"/>
      <c r="P4" s="693"/>
      <c r="Q4" s="693"/>
      <c r="R4" s="693"/>
      <c r="S4" s="175"/>
      <c r="T4" s="175"/>
      <c r="U4" s="175"/>
      <c r="V4" s="175"/>
      <c r="W4" s="175"/>
      <c r="X4" s="175"/>
      <c r="Y4" s="175"/>
      <c r="Z4" s="175"/>
      <c r="AA4" s="175"/>
      <c r="AB4" s="67"/>
      <c r="AC4" s="138"/>
    </row>
    <row r="5" spans="2:31" x14ac:dyDescent="0.2">
      <c r="B5" s="137"/>
      <c r="C5" s="139"/>
      <c r="D5" s="168" t="s">
        <v>64</v>
      </c>
      <c r="E5" s="22"/>
      <c r="F5" s="168"/>
      <c r="G5" s="168"/>
      <c r="H5" s="139"/>
      <c r="I5" s="139"/>
      <c r="J5" s="139"/>
      <c r="K5" s="139"/>
      <c r="L5" s="690" t="s">
        <v>87</v>
      </c>
      <c r="M5" s="690"/>
      <c r="N5" s="690"/>
      <c r="O5" s="690"/>
      <c r="P5" s="690"/>
      <c r="Q5" s="690"/>
      <c r="R5" s="690"/>
      <c r="S5" s="139"/>
      <c r="T5" s="139"/>
      <c r="U5" s="139"/>
      <c r="V5" s="139"/>
      <c r="W5" s="139"/>
      <c r="X5" s="139"/>
      <c r="Y5" s="139"/>
      <c r="Z5" s="139"/>
      <c r="AA5" s="139"/>
      <c r="AB5" s="67"/>
      <c r="AC5" s="138"/>
    </row>
    <row r="6" spans="2:31" x14ac:dyDescent="0.2">
      <c r="B6" s="23"/>
      <c r="C6" s="67"/>
      <c r="D6" s="168" t="s">
        <v>63</v>
      </c>
      <c r="E6" s="262" t="str">
        <f>'AGUA POTABLE 1'!E6</f>
        <v>11 DE ENERO DE 2016 (RESULTADOS FINALES DEL EJERCICIO)</v>
      </c>
      <c r="F6" s="22"/>
      <c r="G6" s="67"/>
      <c r="H6" s="67"/>
      <c r="I6" s="67"/>
      <c r="J6" s="67"/>
      <c r="K6" s="67"/>
      <c r="L6" s="690"/>
      <c r="M6" s="690"/>
      <c r="N6" s="690"/>
      <c r="O6" s="690"/>
      <c r="P6" s="690"/>
      <c r="Q6" s="690"/>
      <c r="R6" s="690"/>
      <c r="S6" s="34"/>
      <c r="U6" s="683" t="s">
        <v>39</v>
      </c>
      <c r="V6" s="683"/>
      <c r="W6" s="683"/>
      <c r="X6" s="683"/>
      <c r="Y6" s="67"/>
      <c r="Z6" s="67"/>
      <c r="AA6" s="67"/>
      <c r="AB6" s="67"/>
      <c r="AC6" s="138"/>
    </row>
    <row r="7" spans="2:31" x14ac:dyDescent="0.2">
      <c r="B7" s="23"/>
      <c r="C7" s="67"/>
      <c r="D7" s="168" t="s">
        <v>70</v>
      </c>
      <c r="E7" s="67"/>
      <c r="F7" s="22"/>
      <c r="G7" s="67"/>
      <c r="H7" s="30"/>
      <c r="I7" s="30"/>
      <c r="J7" s="30"/>
      <c r="K7" s="30"/>
      <c r="L7" s="689" t="s">
        <v>62</v>
      </c>
      <c r="M7" s="689"/>
      <c r="N7" s="689"/>
      <c r="O7" s="689"/>
      <c r="P7" s="689"/>
      <c r="Q7" s="689"/>
      <c r="R7" s="30"/>
      <c r="S7" s="30"/>
      <c r="U7" s="36" t="s">
        <v>44</v>
      </c>
      <c r="V7" s="35" t="s">
        <v>45</v>
      </c>
      <c r="X7" s="67"/>
      <c r="Y7" s="67"/>
      <c r="Z7" s="67"/>
      <c r="AA7" s="67"/>
      <c r="AB7" s="67"/>
      <c r="AC7" s="138"/>
    </row>
    <row r="8" spans="2:31" x14ac:dyDescent="0.2">
      <c r="B8" s="23"/>
      <c r="C8" s="67"/>
      <c r="D8" s="168" t="s">
        <v>71</v>
      </c>
      <c r="E8" s="22"/>
      <c r="F8" s="22"/>
      <c r="G8" s="67"/>
      <c r="H8" s="139"/>
      <c r="I8" s="139"/>
      <c r="J8" s="139"/>
      <c r="K8" s="139"/>
      <c r="L8" s="687" t="s">
        <v>150</v>
      </c>
      <c r="M8" s="687"/>
      <c r="N8" s="687"/>
      <c r="O8" s="687"/>
      <c r="P8" s="687"/>
      <c r="Q8" s="687"/>
      <c r="R8" s="67"/>
      <c r="S8" s="34"/>
      <c r="U8" s="36" t="s">
        <v>41</v>
      </c>
      <c r="V8" s="35" t="s">
        <v>46</v>
      </c>
      <c r="Y8" s="67"/>
      <c r="Z8" s="67"/>
      <c r="AA8" s="67"/>
      <c r="AB8" s="67"/>
      <c r="AC8" s="138"/>
    </row>
    <row r="9" spans="2:31" ht="13.5" thickBot="1" x14ac:dyDescent="0.25">
      <c r="B9" s="234"/>
      <c r="C9" s="140"/>
      <c r="D9" s="140"/>
      <c r="E9" s="140"/>
      <c r="F9" s="140"/>
      <c r="G9" s="140"/>
      <c r="H9" s="140"/>
      <c r="I9" s="140"/>
      <c r="J9" s="140"/>
      <c r="K9" s="140"/>
      <c r="L9" s="688" t="s">
        <v>23</v>
      </c>
      <c r="M9" s="688"/>
      <c r="N9" s="688"/>
      <c r="O9" s="688"/>
      <c r="P9" s="688"/>
      <c r="Q9" s="688"/>
      <c r="R9" s="688"/>
      <c r="S9" s="140"/>
      <c r="T9" s="140"/>
      <c r="U9" s="140"/>
      <c r="V9" s="140"/>
      <c r="W9" s="140"/>
      <c r="X9" s="140"/>
      <c r="Y9" s="140"/>
      <c r="Z9" s="24" t="s">
        <v>26</v>
      </c>
      <c r="AA9" s="25">
        <v>3</v>
      </c>
      <c r="AB9" s="25" t="s">
        <v>27</v>
      </c>
      <c r="AC9" s="179">
        <f>'AGUA POTABLE 1'!$AA$9</f>
        <v>13</v>
      </c>
    </row>
    <row r="10" spans="2:31" ht="4.5" customHeight="1" thickBot="1" x14ac:dyDescent="0.25">
      <c r="B10" s="239"/>
      <c r="H10" s="67"/>
      <c r="I10" s="67"/>
      <c r="J10" s="67"/>
      <c r="K10" s="67"/>
      <c r="L10" s="169"/>
      <c r="M10" s="169"/>
      <c r="N10" s="256"/>
      <c r="O10" s="169"/>
      <c r="P10" s="169"/>
      <c r="Q10" s="169"/>
      <c r="R10" s="169"/>
      <c r="S10" s="67"/>
      <c r="T10" s="67"/>
      <c r="U10" s="67"/>
      <c r="V10" s="67"/>
      <c r="W10" s="36"/>
      <c r="X10" s="167"/>
      <c r="Y10" s="167"/>
      <c r="Z10" s="167"/>
      <c r="AA10" s="165"/>
      <c r="AB10" s="140"/>
      <c r="AC10" s="140"/>
    </row>
    <row r="11" spans="2:31" s="7" customFormat="1" ht="26.25" customHeight="1" thickBot="1" x14ac:dyDescent="0.25">
      <c r="B11" s="691" t="s">
        <v>136</v>
      </c>
      <c r="C11" s="711" t="s">
        <v>0</v>
      </c>
      <c r="D11" s="712"/>
      <c r="E11" s="712"/>
      <c r="F11" s="713"/>
      <c r="G11" s="713" t="s">
        <v>1</v>
      </c>
      <c r="H11" s="691" t="s">
        <v>2</v>
      </c>
      <c r="I11" s="712" t="s">
        <v>3</v>
      </c>
      <c r="J11" s="691" t="s">
        <v>37</v>
      </c>
      <c r="K11" s="691" t="s">
        <v>137</v>
      </c>
      <c r="L11" s="691" t="s">
        <v>4</v>
      </c>
      <c r="M11" s="181" t="s">
        <v>54</v>
      </c>
      <c r="N11" s="691" t="s">
        <v>138</v>
      </c>
      <c r="O11" s="691" t="s">
        <v>5</v>
      </c>
      <c r="P11" s="712" t="s">
        <v>20</v>
      </c>
      <c r="Q11" s="684" t="s">
        <v>6</v>
      </c>
      <c r="R11" s="685"/>
      <c r="S11" s="685"/>
      <c r="T11" s="685"/>
      <c r="U11" s="259"/>
      <c r="V11" s="712" t="s">
        <v>7</v>
      </c>
      <c r="W11" s="712"/>
      <c r="X11" s="712"/>
      <c r="Y11" s="691" t="s">
        <v>8</v>
      </c>
      <c r="Z11" s="712" t="s">
        <v>35</v>
      </c>
      <c r="AA11" s="691" t="s">
        <v>229</v>
      </c>
      <c r="AB11" s="711" t="s">
        <v>50</v>
      </c>
      <c r="AC11" s="713"/>
    </row>
    <row r="12" spans="2:31" s="7" customFormat="1" ht="26.25" customHeight="1" thickBot="1" x14ac:dyDescent="0.25">
      <c r="B12" s="692"/>
      <c r="C12" s="714"/>
      <c r="D12" s="715"/>
      <c r="E12" s="715"/>
      <c r="F12" s="716"/>
      <c r="G12" s="716"/>
      <c r="H12" s="692"/>
      <c r="I12" s="715"/>
      <c r="J12" s="692"/>
      <c r="K12" s="692"/>
      <c r="L12" s="692"/>
      <c r="M12" s="182"/>
      <c r="N12" s="692"/>
      <c r="O12" s="692"/>
      <c r="P12" s="716"/>
      <c r="Q12" s="180" t="s">
        <v>11</v>
      </c>
      <c r="R12" s="529" t="s">
        <v>350</v>
      </c>
      <c r="S12" s="180" t="s">
        <v>51</v>
      </c>
      <c r="T12" s="180" t="s">
        <v>52</v>
      </c>
      <c r="U12" s="258" t="s">
        <v>47</v>
      </c>
      <c r="V12" s="180" t="s">
        <v>12</v>
      </c>
      <c r="W12" s="180" t="s">
        <v>13</v>
      </c>
      <c r="X12" s="261" t="s">
        <v>151</v>
      </c>
      <c r="Y12" s="692"/>
      <c r="Z12" s="716"/>
      <c r="AA12" s="692"/>
      <c r="AB12" s="172" t="s">
        <v>42</v>
      </c>
      <c r="AC12" s="172" t="s">
        <v>40</v>
      </c>
      <c r="AE12" s="7" t="s">
        <v>430</v>
      </c>
    </row>
    <row r="13" spans="2:31" ht="3.75" customHeight="1" thickBot="1" x14ac:dyDescent="0.25">
      <c r="B13" s="1"/>
      <c r="C13" s="21"/>
      <c r="D13" s="20"/>
      <c r="E13" s="20"/>
      <c r="F13" s="20"/>
      <c r="G13" s="1"/>
      <c r="H13" s="1"/>
      <c r="I13" s="1"/>
      <c r="J13" s="1"/>
      <c r="K13" s="1"/>
      <c r="L13" s="1"/>
      <c r="M13" s="1"/>
      <c r="N13" s="1"/>
      <c r="O13" s="1"/>
      <c r="P13" s="1"/>
      <c r="Q13" s="5"/>
      <c r="R13" s="5"/>
      <c r="S13" s="5"/>
      <c r="T13" s="5"/>
      <c r="U13" s="5"/>
      <c r="V13" s="5"/>
      <c r="W13" s="5"/>
      <c r="X13" s="5"/>
      <c r="Y13" s="5"/>
      <c r="Z13" s="5"/>
      <c r="AA13" s="31"/>
      <c r="AB13" s="31"/>
      <c r="AC13" s="5"/>
    </row>
    <row r="14" spans="2:31" ht="20.100000000000001" customHeight="1" x14ac:dyDescent="0.2">
      <c r="B14" s="101"/>
      <c r="C14" s="705" t="s">
        <v>21</v>
      </c>
      <c r="D14" s="706"/>
      <c r="E14" s="706"/>
      <c r="F14" s="707"/>
      <c r="G14" s="142"/>
      <c r="H14" s="3"/>
      <c r="I14" s="6"/>
      <c r="J14" s="6"/>
      <c r="K14" s="6"/>
      <c r="L14" s="4"/>
      <c r="M14" s="143"/>
      <c r="N14" s="143"/>
      <c r="O14" s="144"/>
      <c r="P14" s="28"/>
      <c r="Q14" s="144"/>
      <c r="R14" s="144"/>
      <c r="S14" s="144"/>
      <c r="T14" s="2"/>
      <c r="U14" s="2"/>
      <c r="V14" s="3"/>
      <c r="W14" s="145"/>
      <c r="X14" s="29"/>
      <c r="Y14" s="146"/>
      <c r="Z14" s="29"/>
      <c r="AA14" s="32"/>
      <c r="AB14" s="32"/>
      <c r="AC14" s="3"/>
    </row>
    <row r="15" spans="2:31" s="147" customFormat="1" ht="73.5" customHeight="1" x14ac:dyDescent="0.2">
      <c r="B15" s="278" t="s">
        <v>335</v>
      </c>
      <c r="C15" s="697" t="s">
        <v>424</v>
      </c>
      <c r="D15" s="698"/>
      <c r="E15" s="698"/>
      <c r="F15" s="699"/>
      <c r="G15" s="301" t="s">
        <v>182</v>
      </c>
      <c r="H15" s="278" t="s">
        <v>110</v>
      </c>
      <c r="I15" s="278" t="s">
        <v>303</v>
      </c>
      <c r="J15" s="278" t="s">
        <v>141</v>
      </c>
      <c r="K15" s="278" t="s">
        <v>122</v>
      </c>
      <c r="L15" s="604" t="s">
        <v>86</v>
      </c>
      <c r="M15" s="309"/>
      <c r="N15" s="414" t="s">
        <v>233</v>
      </c>
      <c r="O15" s="283">
        <f t="shared" ref="O15" si="0">Q15</f>
        <v>10014911.68</v>
      </c>
      <c r="P15" s="282">
        <v>0.98</v>
      </c>
      <c r="Q15" s="283">
        <f>U15+T15+S15+R15</f>
        <v>10014911.68</v>
      </c>
      <c r="R15" s="437">
        <v>1001491.17</v>
      </c>
      <c r="S15" s="437">
        <v>1001491.17</v>
      </c>
      <c r="T15" s="437">
        <v>8011929.3399999999</v>
      </c>
      <c r="U15" s="437">
        <v>0</v>
      </c>
      <c r="V15" s="310" t="s">
        <v>58</v>
      </c>
      <c r="W15" s="311">
        <v>1.88</v>
      </c>
      <c r="X15" s="312">
        <v>1</v>
      </c>
      <c r="Y15" s="313">
        <v>550</v>
      </c>
      <c r="Z15" s="284" t="s">
        <v>48</v>
      </c>
      <c r="AA15" s="284" t="s">
        <v>139</v>
      </c>
      <c r="AB15" s="314"/>
      <c r="AC15" s="301" t="s">
        <v>43</v>
      </c>
      <c r="AE15" s="147">
        <v>22718</v>
      </c>
    </row>
    <row r="16" spans="2:31" s="147" customFormat="1" ht="66.75" customHeight="1" x14ac:dyDescent="0.2">
      <c r="B16" s="278" t="s">
        <v>336</v>
      </c>
      <c r="C16" s="694" t="s">
        <v>337</v>
      </c>
      <c r="D16" s="703"/>
      <c r="E16" s="703"/>
      <c r="F16" s="704"/>
      <c r="G16" s="301" t="s">
        <v>182</v>
      </c>
      <c r="H16" s="278" t="s">
        <v>110</v>
      </c>
      <c r="I16" s="278" t="s">
        <v>303</v>
      </c>
      <c r="J16" s="278" t="s">
        <v>141</v>
      </c>
      <c r="K16" s="278" t="s">
        <v>122</v>
      </c>
      <c r="L16" s="603" t="s">
        <v>169</v>
      </c>
      <c r="M16" s="309">
        <v>643953.34</v>
      </c>
      <c r="N16" s="414" t="s">
        <v>241</v>
      </c>
      <c r="O16" s="283">
        <f>Q16</f>
        <v>7736709.0200000005</v>
      </c>
      <c r="P16" s="282">
        <v>1</v>
      </c>
      <c r="Q16" s="283">
        <f t="shared" ref="Q16:Q27" si="1">U16+T16+S16+R16</f>
        <v>7736709.0200000005</v>
      </c>
      <c r="R16" s="283">
        <v>773670.9</v>
      </c>
      <c r="S16" s="283">
        <v>773670.9</v>
      </c>
      <c r="T16" s="283">
        <v>6189367.2199999997</v>
      </c>
      <c r="U16" s="283">
        <v>0</v>
      </c>
      <c r="V16" s="301" t="s">
        <v>14</v>
      </c>
      <c r="W16" s="315">
        <v>1036.67</v>
      </c>
      <c r="X16" s="284">
        <v>1</v>
      </c>
      <c r="Y16" s="300">
        <v>269</v>
      </c>
      <c r="Z16" s="284" t="s">
        <v>48</v>
      </c>
      <c r="AA16" s="284" t="s">
        <v>235</v>
      </c>
      <c r="AB16" s="314"/>
      <c r="AC16" s="301" t="s">
        <v>43</v>
      </c>
      <c r="AE16" s="147">
        <v>22871</v>
      </c>
    </row>
    <row r="17" spans="2:31" s="147" customFormat="1" ht="32.25" customHeight="1" x14ac:dyDescent="0.2">
      <c r="B17" s="278" t="s">
        <v>379</v>
      </c>
      <c r="C17" s="717" t="s">
        <v>390</v>
      </c>
      <c r="D17" s="717"/>
      <c r="E17" s="717"/>
      <c r="F17" s="717"/>
      <c r="G17" s="301" t="s">
        <v>19</v>
      </c>
      <c r="H17" s="278" t="s">
        <v>110</v>
      </c>
      <c r="I17" s="278" t="s">
        <v>103</v>
      </c>
      <c r="J17" s="278" t="s">
        <v>141</v>
      </c>
      <c r="K17" s="278" t="s">
        <v>122</v>
      </c>
      <c r="L17" s="316" t="s">
        <v>155</v>
      </c>
      <c r="M17" s="309" t="e">
        <f>#REF!</f>
        <v>#REF!</v>
      </c>
      <c r="N17" s="414" t="s">
        <v>247</v>
      </c>
      <c r="O17" s="283">
        <f t="shared" ref="O17:O22" si="2">Q17</f>
        <v>949986.55</v>
      </c>
      <c r="P17" s="282">
        <v>1</v>
      </c>
      <c r="Q17" s="283">
        <f t="shared" si="1"/>
        <v>949986.55</v>
      </c>
      <c r="R17" s="283">
        <v>237486.55</v>
      </c>
      <c r="S17" s="283">
        <v>237500</v>
      </c>
      <c r="T17" s="283">
        <v>237500</v>
      </c>
      <c r="U17" s="283">
        <v>237500</v>
      </c>
      <c r="V17" s="301" t="s">
        <v>14</v>
      </c>
      <c r="W17" s="315">
        <v>1223.72</v>
      </c>
      <c r="X17" s="284">
        <v>1</v>
      </c>
      <c r="Y17" s="300">
        <v>278</v>
      </c>
      <c r="Z17" s="284" t="s">
        <v>48</v>
      </c>
      <c r="AA17" s="284" t="s">
        <v>235</v>
      </c>
      <c r="AB17" s="314"/>
      <c r="AC17" s="301" t="s">
        <v>43</v>
      </c>
      <c r="AE17" s="147">
        <v>23123</v>
      </c>
    </row>
    <row r="18" spans="2:31" s="147" customFormat="1" ht="36" customHeight="1" x14ac:dyDescent="0.2">
      <c r="B18" s="278" t="s">
        <v>380</v>
      </c>
      <c r="C18" s="694" t="s">
        <v>222</v>
      </c>
      <c r="D18" s="703"/>
      <c r="E18" s="703"/>
      <c r="F18" s="704"/>
      <c r="G18" s="301" t="s">
        <v>19</v>
      </c>
      <c r="H18" s="278" t="s">
        <v>110</v>
      </c>
      <c r="I18" s="278" t="s">
        <v>103</v>
      </c>
      <c r="J18" s="278" t="s">
        <v>141</v>
      </c>
      <c r="K18" s="278" t="s">
        <v>122</v>
      </c>
      <c r="L18" s="606" t="s">
        <v>221</v>
      </c>
      <c r="M18" s="309" t="e">
        <f>#REF!</f>
        <v>#REF!</v>
      </c>
      <c r="N18" s="414" t="s">
        <v>248</v>
      </c>
      <c r="O18" s="283">
        <f>Q18</f>
        <v>799999.92</v>
      </c>
      <c r="P18" s="282">
        <v>1</v>
      </c>
      <c r="Q18" s="283">
        <f t="shared" si="1"/>
        <v>799999.92</v>
      </c>
      <c r="R18" s="283">
        <v>199999.92</v>
      </c>
      <c r="S18" s="283">
        <v>200000</v>
      </c>
      <c r="T18" s="283">
        <v>200000</v>
      </c>
      <c r="U18" s="283">
        <v>200000</v>
      </c>
      <c r="V18" s="301" t="s">
        <v>14</v>
      </c>
      <c r="W18" s="315">
        <v>843.8</v>
      </c>
      <c r="X18" s="284">
        <v>1</v>
      </c>
      <c r="Y18" s="300">
        <v>455</v>
      </c>
      <c r="Z18" s="284" t="s">
        <v>48</v>
      </c>
      <c r="AA18" s="284" t="s">
        <v>236</v>
      </c>
      <c r="AB18" s="314"/>
      <c r="AC18" s="301" t="s">
        <v>43</v>
      </c>
      <c r="AE18" s="147">
        <v>23193</v>
      </c>
    </row>
    <row r="19" spans="2:31" s="147" customFormat="1" ht="45" customHeight="1" x14ac:dyDescent="0.2">
      <c r="B19" s="278" t="s">
        <v>378</v>
      </c>
      <c r="C19" s="697" t="s">
        <v>223</v>
      </c>
      <c r="D19" s="698"/>
      <c r="E19" s="698"/>
      <c r="F19" s="699"/>
      <c r="G19" s="317" t="s">
        <v>19</v>
      </c>
      <c r="H19" s="278" t="s">
        <v>110</v>
      </c>
      <c r="I19" s="278" t="s">
        <v>102</v>
      </c>
      <c r="J19" s="278" t="s">
        <v>141</v>
      </c>
      <c r="K19" s="278" t="s">
        <v>122</v>
      </c>
      <c r="L19" s="318" t="s">
        <v>323</v>
      </c>
      <c r="M19" s="309"/>
      <c r="N19" s="414">
        <v>220020011</v>
      </c>
      <c r="O19" s="283">
        <f>Q19</f>
        <v>999987.08</v>
      </c>
      <c r="P19" s="282">
        <v>1</v>
      </c>
      <c r="Q19" s="283">
        <f t="shared" si="1"/>
        <v>999987.08</v>
      </c>
      <c r="R19" s="319">
        <v>249987.08</v>
      </c>
      <c r="S19" s="283">
        <v>250000</v>
      </c>
      <c r="T19" s="283">
        <v>250000</v>
      </c>
      <c r="U19" s="283">
        <v>250000</v>
      </c>
      <c r="V19" s="301" t="s">
        <v>325</v>
      </c>
      <c r="W19" s="320">
        <v>556.79999999999995</v>
      </c>
      <c r="X19" s="321">
        <v>1</v>
      </c>
      <c r="Y19" s="322">
        <v>1815</v>
      </c>
      <c r="Z19" s="321" t="s">
        <v>48</v>
      </c>
      <c r="AA19" s="284" t="s">
        <v>237</v>
      </c>
      <c r="AB19" s="323"/>
      <c r="AC19" s="317" t="s">
        <v>43</v>
      </c>
      <c r="AE19" s="147">
        <v>23677</v>
      </c>
    </row>
    <row r="20" spans="2:31" s="147" customFormat="1" ht="31.5" customHeight="1" x14ac:dyDescent="0.2">
      <c r="B20" s="324" t="s">
        <v>311</v>
      </c>
      <c r="C20" s="717" t="s">
        <v>156</v>
      </c>
      <c r="D20" s="717"/>
      <c r="E20" s="717"/>
      <c r="F20" s="717"/>
      <c r="G20" s="301" t="s">
        <v>19</v>
      </c>
      <c r="H20" s="278" t="s">
        <v>110</v>
      </c>
      <c r="I20" s="278" t="s">
        <v>105</v>
      </c>
      <c r="J20" s="278" t="s">
        <v>141</v>
      </c>
      <c r="K20" s="278" t="s">
        <v>122</v>
      </c>
      <c r="L20" s="606" t="s">
        <v>157</v>
      </c>
      <c r="M20" s="309" t="e">
        <f>#REF!</f>
        <v>#REF!</v>
      </c>
      <c r="N20" s="414" t="s">
        <v>249</v>
      </c>
      <c r="O20" s="283">
        <f>Q20</f>
        <v>260000</v>
      </c>
      <c r="P20" s="282">
        <v>0.15</v>
      </c>
      <c r="Q20" s="283">
        <f t="shared" si="1"/>
        <v>260000</v>
      </c>
      <c r="R20" s="283">
        <v>260000</v>
      </c>
      <c r="S20" s="283">
        <v>0</v>
      </c>
      <c r="T20" s="283">
        <v>0</v>
      </c>
      <c r="U20" s="283">
        <v>0</v>
      </c>
      <c r="V20" s="301" t="s">
        <v>14</v>
      </c>
      <c r="W20" s="315">
        <v>633.1</v>
      </c>
      <c r="X20" s="284">
        <v>1</v>
      </c>
      <c r="Y20" s="300">
        <v>466</v>
      </c>
      <c r="Z20" s="284" t="s">
        <v>48</v>
      </c>
      <c r="AA20" s="415" t="s">
        <v>235</v>
      </c>
      <c r="AB20" s="314" t="s">
        <v>43</v>
      </c>
      <c r="AC20" s="301"/>
    </row>
    <row r="21" spans="2:31" s="147" customFormat="1" ht="33.75" customHeight="1" x14ac:dyDescent="0.2">
      <c r="B21" s="324" t="s">
        <v>316</v>
      </c>
      <c r="C21" s="717" t="s">
        <v>158</v>
      </c>
      <c r="D21" s="717"/>
      <c r="E21" s="717"/>
      <c r="F21" s="717"/>
      <c r="G21" s="301" t="s">
        <v>19</v>
      </c>
      <c r="H21" s="278" t="s">
        <v>110</v>
      </c>
      <c r="I21" s="278" t="s">
        <v>102</v>
      </c>
      <c r="J21" s="278" t="s">
        <v>141</v>
      </c>
      <c r="K21" s="278" t="s">
        <v>122</v>
      </c>
      <c r="L21" s="606" t="s">
        <v>159</v>
      </c>
      <c r="M21" s="309"/>
      <c r="N21" s="414" t="s">
        <v>250</v>
      </c>
      <c r="O21" s="283">
        <f>Q21</f>
        <v>160000</v>
      </c>
      <c r="P21" s="282">
        <v>0.15</v>
      </c>
      <c r="Q21" s="283">
        <f t="shared" si="1"/>
        <v>160000</v>
      </c>
      <c r="R21" s="283">
        <v>160000</v>
      </c>
      <c r="S21" s="283">
        <v>0</v>
      </c>
      <c r="T21" s="283">
        <v>0</v>
      </c>
      <c r="U21" s="283">
        <v>0</v>
      </c>
      <c r="V21" s="301" t="s">
        <v>14</v>
      </c>
      <c r="W21" s="315">
        <v>838.5</v>
      </c>
      <c r="X21" s="284">
        <v>1</v>
      </c>
      <c r="Y21" s="300">
        <v>166</v>
      </c>
      <c r="Z21" s="284" t="s">
        <v>48</v>
      </c>
      <c r="AA21" s="415" t="s">
        <v>235</v>
      </c>
      <c r="AB21" s="314" t="s">
        <v>43</v>
      </c>
      <c r="AC21" s="301"/>
    </row>
    <row r="22" spans="2:31" s="147" customFormat="1" ht="57" customHeight="1" x14ac:dyDescent="0.2">
      <c r="B22" s="324" t="s">
        <v>312</v>
      </c>
      <c r="C22" s="717" t="s">
        <v>397</v>
      </c>
      <c r="D22" s="717"/>
      <c r="E22" s="717"/>
      <c r="F22" s="717"/>
      <c r="G22" s="317" t="s">
        <v>182</v>
      </c>
      <c r="H22" s="278" t="s">
        <v>110</v>
      </c>
      <c r="I22" s="278" t="s">
        <v>102</v>
      </c>
      <c r="J22" s="278" t="s">
        <v>141</v>
      </c>
      <c r="K22" s="278" t="s">
        <v>122</v>
      </c>
      <c r="L22" s="318" t="s">
        <v>179</v>
      </c>
      <c r="M22" s="309"/>
      <c r="N22" s="414">
        <v>220020025</v>
      </c>
      <c r="O22" s="283">
        <f t="shared" si="2"/>
        <v>400000</v>
      </c>
      <c r="P22" s="282">
        <v>1</v>
      </c>
      <c r="Q22" s="283">
        <f t="shared" si="1"/>
        <v>400000</v>
      </c>
      <c r="R22" s="319">
        <v>300000</v>
      </c>
      <c r="S22" s="283">
        <v>0</v>
      </c>
      <c r="T22" s="283">
        <v>100000</v>
      </c>
      <c r="U22" s="283">
        <v>0</v>
      </c>
      <c r="V22" s="301" t="s">
        <v>58</v>
      </c>
      <c r="W22" s="612">
        <v>0.17199999999999999</v>
      </c>
      <c r="X22" s="321">
        <v>1</v>
      </c>
      <c r="Y22" s="325">
        <v>267</v>
      </c>
      <c r="Z22" s="321" t="s">
        <v>48</v>
      </c>
      <c r="AA22" s="415" t="s">
        <v>236</v>
      </c>
      <c r="AB22" s="323" t="s">
        <v>43</v>
      </c>
      <c r="AC22" s="317"/>
    </row>
    <row r="23" spans="2:31" s="147" customFormat="1" ht="30" customHeight="1" x14ac:dyDescent="0.2">
      <c r="B23" s="324" t="s">
        <v>317</v>
      </c>
      <c r="C23" s="717" t="s">
        <v>395</v>
      </c>
      <c r="D23" s="717"/>
      <c r="E23" s="717"/>
      <c r="F23" s="717"/>
      <c r="G23" s="317" t="s">
        <v>182</v>
      </c>
      <c r="H23" s="278" t="s">
        <v>110</v>
      </c>
      <c r="I23" s="278" t="s">
        <v>102</v>
      </c>
      <c r="J23" s="278" t="s">
        <v>141</v>
      </c>
      <c r="K23" s="278" t="s">
        <v>183</v>
      </c>
      <c r="L23" s="318" t="s">
        <v>184</v>
      </c>
      <c r="M23" s="309"/>
      <c r="N23" s="414" t="s">
        <v>144</v>
      </c>
      <c r="O23" s="283">
        <f t="shared" ref="O23:O27" si="3">Q23</f>
        <v>150000</v>
      </c>
      <c r="P23" s="282">
        <v>1</v>
      </c>
      <c r="Q23" s="283">
        <f t="shared" si="1"/>
        <v>150000</v>
      </c>
      <c r="R23" s="319">
        <v>100000</v>
      </c>
      <c r="S23" s="283">
        <v>0</v>
      </c>
      <c r="T23" s="283">
        <v>50000</v>
      </c>
      <c r="U23" s="283">
        <v>0</v>
      </c>
      <c r="V23" s="310" t="s">
        <v>14</v>
      </c>
      <c r="W23" s="444">
        <v>28</v>
      </c>
      <c r="X23" s="321">
        <v>1</v>
      </c>
      <c r="Y23" s="325">
        <v>407</v>
      </c>
      <c r="Z23" s="321" t="s">
        <v>48</v>
      </c>
      <c r="AA23" s="415" t="s">
        <v>235</v>
      </c>
      <c r="AB23" s="323" t="s">
        <v>43</v>
      </c>
      <c r="AC23" s="317"/>
    </row>
    <row r="24" spans="2:31" s="147" customFormat="1" ht="30" customHeight="1" x14ac:dyDescent="0.2">
      <c r="B24" s="442" t="s">
        <v>319</v>
      </c>
      <c r="C24" s="717" t="s">
        <v>395</v>
      </c>
      <c r="D24" s="717"/>
      <c r="E24" s="717"/>
      <c r="F24" s="717"/>
      <c r="G24" s="317" t="s">
        <v>182</v>
      </c>
      <c r="H24" s="278" t="s">
        <v>110</v>
      </c>
      <c r="I24" s="278" t="s">
        <v>102</v>
      </c>
      <c r="J24" s="278" t="s">
        <v>141</v>
      </c>
      <c r="K24" s="278" t="s">
        <v>183</v>
      </c>
      <c r="L24" s="653" t="s">
        <v>318</v>
      </c>
      <c r="M24" s="309"/>
      <c r="N24" s="414">
        <v>220020084</v>
      </c>
      <c r="O24" s="437">
        <f t="shared" si="3"/>
        <v>150000</v>
      </c>
      <c r="P24" s="438">
        <v>1</v>
      </c>
      <c r="Q24" s="283">
        <f t="shared" si="1"/>
        <v>150000</v>
      </c>
      <c r="R24" s="453">
        <v>100000</v>
      </c>
      <c r="S24" s="437">
        <v>0</v>
      </c>
      <c r="T24" s="437">
        <v>50000</v>
      </c>
      <c r="U24" s="437">
        <v>0</v>
      </c>
      <c r="V24" s="310" t="s">
        <v>14</v>
      </c>
      <c r="W24" s="444">
        <v>28</v>
      </c>
      <c r="X24" s="478">
        <v>1</v>
      </c>
      <c r="Y24" s="479">
        <v>216</v>
      </c>
      <c r="Z24" s="321" t="s">
        <v>48</v>
      </c>
      <c r="AA24" s="415" t="s">
        <v>235</v>
      </c>
      <c r="AB24" s="323" t="s">
        <v>43</v>
      </c>
      <c r="AC24" s="443"/>
    </row>
    <row r="25" spans="2:31" s="147" customFormat="1" ht="50.25" customHeight="1" x14ac:dyDescent="0.2">
      <c r="B25" s="307" t="s">
        <v>313</v>
      </c>
      <c r="C25" s="717" t="s">
        <v>396</v>
      </c>
      <c r="D25" s="717"/>
      <c r="E25" s="717"/>
      <c r="F25" s="717"/>
      <c r="G25" s="310" t="s">
        <v>19</v>
      </c>
      <c r="H25" s="307" t="s">
        <v>110</v>
      </c>
      <c r="I25" s="307" t="s">
        <v>105</v>
      </c>
      <c r="J25" s="307" t="s">
        <v>141</v>
      </c>
      <c r="K25" s="307" t="s">
        <v>119</v>
      </c>
      <c r="L25" s="645" t="s">
        <v>185</v>
      </c>
      <c r="M25" s="474"/>
      <c r="N25" s="414" t="s">
        <v>251</v>
      </c>
      <c r="O25" s="437">
        <f t="shared" si="3"/>
        <v>150000</v>
      </c>
      <c r="P25" s="438">
        <v>1</v>
      </c>
      <c r="Q25" s="283">
        <f t="shared" si="1"/>
        <v>150000</v>
      </c>
      <c r="R25" s="437">
        <v>100000</v>
      </c>
      <c r="S25" s="437">
        <v>0</v>
      </c>
      <c r="T25" s="437">
        <v>50000</v>
      </c>
      <c r="U25" s="437">
        <v>0</v>
      </c>
      <c r="V25" s="310" t="s">
        <v>58</v>
      </c>
      <c r="W25" s="311">
        <v>0.09</v>
      </c>
      <c r="X25" s="475">
        <v>1</v>
      </c>
      <c r="Y25" s="313">
        <v>78</v>
      </c>
      <c r="Z25" s="312" t="s">
        <v>48</v>
      </c>
      <c r="AA25" s="415" t="s">
        <v>235</v>
      </c>
      <c r="AB25" s="333" t="s">
        <v>43</v>
      </c>
      <c r="AC25" s="310"/>
    </row>
    <row r="26" spans="2:31" s="147" customFormat="1" ht="48.75" customHeight="1" x14ac:dyDescent="0.2">
      <c r="B26" s="307" t="s">
        <v>315</v>
      </c>
      <c r="C26" s="717" t="s">
        <v>398</v>
      </c>
      <c r="D26" s="717"/>
      <c r="E26" s="717"/>
      <c r="F26" s="717"/>
      <c r="G26" s="310" t="s">
        <v>19</v>
      </c>
      <c r="H26" s="307" t="s">
        <v>110</v>
      </c>
      <c r="I26" s="307" t="s">
        <v>105</v>
      </c>
      <c r="J26" s="307" t="s">
        <v>141</v>
      </c>
      <c r="K26" s="307" t="s">
        <v>119</v>
      </c>
      <c r="L26" s="645" t="s">
        <v>314</v>
      </c>
      <c r="M26" s="474"/>
      <c r="N26" s="414">
        <v>220020019</v>
      </c>
      <c r="O26" s="437">
        <f t="shared" si="3"/>
        <v>150000</v>
      </c>
      <c r="P26" s="438">
        <v>1</v>
      </c>
      <c r="Q26" s="283">
        <f t="shared" si="1"/>
        <v>150000</v>
      </c>
      <c r="R26" s="437">
        <v>80000</v>
      </c>
      <c r="S26" s="437">
        <v>0</v>
      </c>
      <c r="T26" s="437">
        <v>70000</v>
      </c>
      <c r="U26" s="437">
        <v>0</v>
      </c>
      <c r="V26" s="310" t="s">
        <v>58</v>
      </c>
      <c r="W26" s="503">
        <v>7.4999999999999997E-2</v>
      </c>
      <c r="X26" s="475">
        <v>1</v>
      </c>
      <c r="Y26" s="313">
        <v>52</v>
      </c>
      <c r="Z26" s="312" t="s">
        <v>48</v>
      </c>
      <c r="AA26" s="415" t="s">
        <v>235</v>
      </c>
      <c r="AB26" s="333" t="s">
        <v>43</v>
      </c>
      <c r="AC26" s="310"/>
    </row>
    <row r="27" spans="2:31" s="147" customFormat="1" ht="45" customHeight="1" x14ac:dyDescent="0.2">
      <c r="B27" s="442" t="s">
        <v>342</v>
      </c>
      <c r="C27" s="718" t="s">
        <v>343</v>
      </c>
      <c r="D27" s="718"/>
      <c r="E27" s="718"/>
      <c r="F27" s="718"/>
      <c r="G27" s="310" t="s">
        <v>19</v>
      </c>
      <c r="H27" s="307" t="s">
        <v>110</v>
      </c>
      <c r="I27" s="307" t="s">
        <v>103</v>
      </c>
      <c r="J27" s="307" t="s">
        <v>344</v>
      </c>
      <c r="K27" s="307"/>
      <c r="L27" s="645" t="s">
        <v>15</v>
      </c>
      <c r="M27" s="474" t="s">
        <v>307</v>
      </c>
      <c r="N27" s="414">
        <v>220020001</v>
      </c>
      <c r="O27" s="437">
        <f t="shared" si="3"/>
        <v>1098899.99</v>
      </c>
      <c r="P27" s="438">
        <v>1</v>
      </c>
      <c r="Q27" s="283">
        <f t="shared" si="1"/>
        <v>1098899.99</v>
      </c>
      <c r="R27" s="437">
        <v>0</v>
      </c>
      <c r="S27" s="437">
        <v>0</v>
      </c>
      <c r="T27" s="437">
        <v>1098899.99</v>
      </c>
      <c r="U27" s="437">
        <v>0</v>
      </c>
      <c r="V27" s="310" t="s">
        <v>14</v>
      </c>
      <c r="W27" s="311">
        <v>525</v>
      </c>
      <c r="X27" s="475">
        <v>1</v>
      </c>
      <c r="Y27" s="508">
        <v>2000</v>
      </c>
      <c r="Z27" s="312" t="s">
        <v>48</v>
      </c>
      <c r="AA27" s="415" t="s">
        <v>237</v>
      </c>
      <c r="AB27" s="333" t="s">
        <v>43</v>
      </c>
      <c r="AC27" s="310"/>
    </row>
    <row r="28" spans="2:31" s="147" customFormat="1" ht="45" customHeight="1" thickBot="1" x14ac:dyDescent="0.25">
      <c r="B28" s="307" t="s">
        <v>387</v>
      </c>
      <c r="C28" s="697" t="s">
        <v>388</v>
      </c>
      <c r="D28" s="698"/>
      <c r="E28" s="698"/>
      <c r="F28" s="699"/>
      <c r="G28" s="301" t="s">
        <v>19</v>
      </c>
      <c r="H28" s="301" t="s">
        <v>174</v>
      </c>
      <c r="I28" s="301" t="s">
        <v>104</v>
      </c>
      <c r="J28" s="278" t="s">
        <v>141</v>
      </c>
      <c r="K28" s="278"/>
      <c r="L28" s="679" t="s">
        <v>389</v>
      </c>
      <c r="M28" s="577">
        <v>220020017</v>
      </c>
      <c r="N28" s="577">
        <v>220020017</v>
      </c>
      <c r="O28" s="437">
        <f t="shared" ref="O28" si="4">Q28</f>
        <v>6000000</v>
      </c>
      <c r="P28" s="438">
        <v>1</v>
      </c>
      <c r="Q28" s="283">
        <f t="shared" ref="Q28" si="5">U28+T28+S28+R28</f>
        <v>6000000</v>
      </c>
      <c r="R28" s="283">
        <v>0</v>
      </c>
      <c r="S28" s="437">
        <v>1999800</v>
      </c>
      <c r="T28" s="329">
        <v>4000200</v>
      </c>
      <c r="U28" s="437">
        <v>0</v>
      </c>
      <c r="V28" s="282" t="s">
        <v>324</v>
      </c>
      <c r="W28" s="315">
        <v>5956</v>
      </c>
      <c r="X28" s="343">
        <v>1</v>
      </c>
      <c r="Y28" s="277">
        <v>219</v>
      </c>
      <c r="Z28" s="284" t="s">
        <v>48</v>
      </c>
      <c r="AA28" s="417" t="s">
        <v>236</v>
      </c>
      <c r="AB28" s="285"/>
      <c r="AC28" s="285" t="s">
        <v>43</v>
      </c>
    </row>
    <row r="29" spans="2:31" ht="13.5" thickBot="1" x14ac:dyDescent="0.25">
      <c r="B29" s="21"/>
      <c r="C29" s="79"/>
      <c r="D29" s="79"/>
      <c r="E29" s="79"/>
      <c r="F29" s="79"/>
      <c r="G29" s="21"/>
      <c r="H29" s="21"/>
      <c r="I29" s="21"/>
      <c r="J29" s="21"/>
      <c r="K29" s="44"/>
      <c r="L29" s="16" t="s">
        <v>11</v>
      </c>
      <c r="M29" s="16"/>
      <c r="N29" s="16"/>
      <c r="O29" s="17">
        <f>SUM(O15:O28)</f>
        <v>29020494.239999998</v>
      </c>
      <c r="P29" s="629"/>
      <c r="Q29" s="17">
        <f>SUM(Q15:Q28)</f>
        <v>29020494.239999998</v>
      </c>
      <c r="R29" s="17">
        <f>SUM(R15:R28)</f>
        <v>3562635.62</v>
      </c>
      <c r="S29" s="17">
        <f>SUM(S15:S28)</f>
        <v>4462462.07</v>
      </c>
      <c r="T29" s="17">
        <f>SUM(T15:T28)</f>
        <v>20307896.549999997</v>
      </c>
      <c r="U29" s="17">
        <f>SUM(U15:U28)</f>
        <v>687500</v>
      </c>
      <c r="V29" s="21"/>
      <c r="W29" s="21"/>
      <c r="X29" s="21"/>
      <c r="Y29" s="135"/>
      <c r="Z29" s="21"/>
      <c r="AA29" s="21"/>
      <c r="AB29" s="21"/>
      <c r="AC29" s="21"/>
    </row>
    <row r="30" spans="2:31" ht="13.5" customHeight="1" x14ac:dyDescent="0.2">
      <c r="P30" s="7"/>
      <c r="R30" s="77"/>
    </row>
    <row r="31" spans="2:31" x14ac:dyDescent="0.2">
      <c r="P31" s="7"/>
      <c r="R31" s="59"/>
    </row>
    <row r="32" spans="2:31" x14ac:dyDescent="0.2">
      <c r="P32" s="7"/>
      <c r="R32" s="77"/>
    </row>
    <row r="33" spans="3:29" x14ac:dyDescent="0.2">
      <c r="P33" s="7"/>
      <c r="R33" s="215"/>
    </row>
    <row r="34" spans="3:29" x14ac:dyDescent="0.2">
      <c r="C34" s="63"/>
      <c r="D34" s="148"/>
      <c r="E34" s="63"/>
      <c r="L34" s="42"/>
      <c r="M34" s="42"/>
      <c r="N34" s="42"/>
      <c r="O34" s="67" t="s">
        <v>34</v>
      </c>
      <c r="P34" s="7"/>
      <c r="Q34" s="77"/>
      <c r="R34" s="77"/>
      <c r="S34" s="77"/>
    </row>
    <row r="35" spans="3:29" x14ac:dyDescent="0.2">
      <c r="C35" s="63"/>
      <c r="D35" s="148"/>
      <c r="E35" s="63"/>
      <c r="L35" s="42"/>
      <c r="M35" s="42"/>
      <c r="N35" s="42"/>
      <c r="O35" s="67"/>
      <c r="P35" s="7"/>
    </row>
    <row r="36" spans="3:29" x14ac:dyDescent="0.2">
      <c r="L36" s="42"/>
      <c r="M36" s="42"/>
      <c r="N36" s="42"/>
      <c r="O36" s="149"/>
      <c r="R36" s="77"/>
      <c r="X36" s="680" t="s">
        <v>415</v>
      </c>
      <c r="Y36" s="680"/>
      <c r="Z36" s="680"/>
      <c r="AA36" s="680"/>
      <c r="AB36" s="680"/>
      <c r="AC36" s="680"/>
    </row>
    <row r="37" spans="3:29" x14ac:dyDescent="0.2">
      <c r="L37" s="42"/>
      <c r="M37" s="42"/>
      <c r="N37" s="42"/>
      <c r="O37" s="67"/>
      <c r="X37" s="681" t="s">
        <v>17</v>
      </c>
      <c r="Y37" s="681"/>
      <c r="Z37" s="681"/>
      <c r="AA37" s="681"/>
      <c r="AB37" s="681"/>
      <c r="AC37" s="681"/>
    </row>
    <row r="38" spans="3:29" x14ac:dyDescent="0.2">
      <c r="L38" s="67"/>
      <c r="M38" s="67"/>
      <c r="N38" s="67"/>
      <c r="O38" s="67"/>
    </row>
  </sheetData>
  <mergeCells count="41">
    <mergeCell ref="X37:AC37"/>
    <mergeCell ref="X36:AC36"/>
    <mergeCell ref="C18:F18"/>
    <mergeCell ref="C16:F16"/>
    <mergeCell ref="C21:F21"/>
    <mergeCell ref="C22:F22"/>
    <mergeCell ref="C19:F19"/>
    <mergeCell ref="C27:F27"/>
    <mergeCell ref="C23:F23"/>
    <mergeCell ref="C25:F25"/>
    <mergeCell ref="C26:F26"/>
    <mergeCell ref="C24:F24"/>
    <mergeCell ref="C28:F28"/>
    <mergeCell ref="C15:F15"/>
    <mergeCell ref="C17:F17"/>
    <mergeCell ref="C20:F20"/>
    <mergeCell ref="O11:O12"/>
    <mergeCell ref="L11:L12"/>
    <mergeCell ref="C14:F14"/>
    <mergeCell ref="I11:I12"/>
    <mergeCell ref="G11:G12"/>
    <mergeCell ref="H11:H12"/>
    <mergeCell ref="K11:K12"/>
    <mergeCell ref="N11:N12"/>
    <mergeCell ref="AB11:AC11"/>
    <mergeCell ref="C11:F12"/>
    <mergeCell ref="AA11:AA12"/>
    <mergeCell ref="Z11:Z12"/>
    <mergeCell ref="V11:X11"/>
    <mergeCell ref="P11:P12"/>
    <mergeCell ref="Y11:Y12"/>
    <mergeCell ref="J11:J12"/>
    <mergeCell ref="Q11:T11"/>
    <mergeCell ref="U6:X6"/>
    <mergeCell ref="L5:R6"/>
    <mergeCell ref="L4:R4"/>
    <mergeCell ref="L3:R3"/>
    <mergeCell ref="B11:B12"/>
    <mergeCell ref="L9:R9"/>
    <mergeCell ref="L7:Q7"/>
    <mergeCell ref="L8:Q8"/>
  </mergeCells>
  <phoneticPr fontId="0" type="noConversion"/>
  <printOptions horizontalCentered="1"/>
  <pageMargins left="0" right="0" top="0" bottom="0" header="0.39370078740157483" footer="0"/>
  <pageSetup paperSize="5" scale="60" orientation="landscape"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view="pageBreakPreview" topLeftCell="E1" zoomScaleSheetLayoutView="100" workbookViewId="0">
      <selection activeCell="R17" sqref="R17"/>
    </sheetView>
  </sheetViews>
  <sheetFormatPr baseColWidth="10" defaultRowHeight="12.75" x14ac:dyDescent="0.2"/>
  <cols>
    <col min="1" max="1" width="2.5703125" style="62" customWidth="1"/>
    <col min="2" max="2" width="8.28515625" style="62" customWidth="1"/>
    <col min="3" max="4" width="10.7109375" style="62" customWidth="1"/>
    <col min="5" max="5" width="7.42578125" style="62" customWidth="1"/>
    <col min="6" max="6" width="4.7109375" style="62" customWidth="1"/>
    <col min="7" max="7" width="8.140625" style="62" customWidth="1"/>
    <col min="8" max="8" width="5.7109375" style="62" customWidth="1"/>
    <col min="9" max="9" width="11.85546875" style="62" customWidth="1"/>
    <col min="10" max="10" width="6.5703125" style="62" customWidth="1"/>
    <col min="11" max="11" width="7.7109375" style="62" customWidth="1"/>
    <col min="12" max="12" width="15.85546875" style="62" customWidth="1"/>
    <col min="13" max="13" width="10.28515625" style="62" customWidth="1"/>
    <col min="14" max="14" width="12.85546875" style="62" customWidth="1"/>
    <col min="15" max="15" width="7.42578125" style="62" customWidth="1"/>
    <col min="16" max="16" width="12.7109375" style="62" customWidth="1"/>
    <col min="17" max="17" width="12.5703125" style="62" customWidth="1"/>
    <col min="18" max="18" width="11.42578125" style="62" customWidth="1"/>
    <col min="19" max="19" width="10.42578125" style="62" customWidth="1"/>
    <col min="20" max="20" width="8.5703125" style="62" customWidth="1"/>
    <col min="21" max="21" width="10.42578125" style="62" customWidth="1"/>
    <col min="22" max="22" width="9.42578125" style="62" customWidth="1"/>
    <col min="23" max="23" width="11" style="62" customWidth="1"/>
    <col min="24" max="24" width="9.140625" style="62" customWidth="1"/>
    <col min="25" max="25" width="6.7109375" style="62" customWidth="1"/>
    <col min="26" max="27" width="6.140625" style="62" customWidth="1"/>
    <col min="28" max="28" width="2" style="62" customWidth="1"/>
    <col min="29" max="16384" width="11.42578125" style="62"/>
  </cols>
  <sheetData>
    <row r="1" spans="1:27" ht="11.25" customHeight="1" thickBot="1" x14ac:dyDescent="0.25"/>
    <row r="2" spans="1:27" x14ac:dyDescent="0.2">
      <c r="B2" s="134"/>
      <c r="C2" s="135"/>
      <c r="D2" s="135"/>
      <c r="E2" s="135"/>
      <c r="F2" s="135"/>
      <c r="G2" s="135"/>
      <c r="H2" s="135"/>
      <c r="I2" s="135"/>
      <c r="J2" s="135"/>
      <c r="K2" s="135"/>
      <c r="L2" s="135"/>
      <c r="M2" s="135"/>
      <c r="N2" s="135"/>
      <c r="O2" s="135"/>
      <c r="P2" s="135"/>
      <c r="Q2" s="135"/>
      <c r="R2" s="135"/>
      <c r="S2" s="135"/>
      <c r="T2" s="135"/>
      <c r="U2" s="135"/>
      <c r="V2" s="135"/>
      <c r="W2" s="135"/>
      <c r="X2" s="135"/>
      <c r="Y2" s="135"/>
      <c r="Z2" s="135"/>
      <c r="AA2" s="136"/>
    </row>
    <row r="3" spans="1:27" ht="15.75" x14ac:dyDescent="0.25">
      <c r="A3" s="138"/>
      <c r="C3" s="175"/>
      <c r="D3" s="178" t="s">
        <v>88</v>
      </c>
      <c r="F3" s="22"/>
      <c r="G3" s="67"/>
      <c r="H3" s="175"/>
      <c r="I3" s="175"/>
      <c r="J3" s="175"/>
      <c r="K3" s="175"/>
      <c r="L3" s="693" t="s">
        <v>24</v>
      </c>
      <c r="M3" s="693"/>
      <c r="N3" s="693"/>
      <c r="O3" s="693"/>
      <c r="P3" s="693"/>
      <c r="Q3" s="693"/>
      <c r="R3" s="693"/>
      <c r="S3" s="175"/>
      <c r="U3" s="166" t="s">
        <v>56</v>
      </c>
      <c r="V3" s="22" t="s">
        <v>113</v>
      </c>
      <c r="W3" s="175"/>
      <c r="X3" s="175"/>
      <c r="Y3" s="175"/>
      <c r="Z3" s="175"/>
      <c r="AA3" s="176"/>
    </row>
    <row r="4" spans="1:27" ht="15.75" x14ac:dyDescent="0.25">
      <c r="A4" s="138"/>
      <c r="C4" s="175"/>
      <c r="D4" s="168" t="s">
        <v>55</v>
      </c>
      <c r="E4" s="22"/>
      <c r="F4" s="22"/>
      <c r="G4" s="30"/>
      <c r="H4" s="175"/>
      <c r="I4" s="175"/>
      <c r="J4" s="175"/>
      <c r="K4" s="175"/>
      <c r="L4" s="693" t="s">
        <v>25</v>
      </c>
      <c r="M4" s="693"/>
      <c r="N4" s="693"/>
      <c r="O4" s="693"/>
      <c r="P4" s="693"/>
      <c r="Q4" s="693"/>
      <c r="R4" s="693"/>
      <c r="S4" s="175"/>
      <c r="T4" s="175"/>
      <c r="U4" s="175"/>
      <c r="V4" s="175"/>
      <c r="W4" s="175"/>
      <c r="X4" s="175"/>
      <c r="Y4" s="175"/>
      <c r="Z4" s="175"/>
      <c r="AA4" s="176"/>
    </row>
    <row r="5" spans="1:27" x14ac:dyDescent="0.2">
      <c r="A5" s="138"/>
      <c r="C5" s="139"/>
      <c r="D5" s="168" t="s">
        <v>64</v>
      </c>
      <c r="E5" s="22"/>
      <c r="F5" s="168"/>
      <c r="G5" s="168"/>
      <c r="H5" s="139"/>
      <c r="I5" s="139"/>
      <c r="J5" s="139"/>
      <c r="K5" s="139"/>
      <c r="L5" s="690" t="s">
        <v>87</v>
      </c>
      <c r="M5" s="690"/>
      <c r="N5" s="690"/>
      <c r="O5" s="690"/>
      <c r="P5" s="690"/>
      <c r="Q5" s="690"/>
      <c r="R5" s="690"/>
      <c r="S5" s="139"/>
      <c r="T5" s="139"/>
      <c r="U5" s="139"/>
      <c r="V5" s="139"/>
      <c r="W5" s="139"/>
      <c r="X5" s="139"/>
      <c r="Y5" s="139"/>
      <c r="Z5" s="139"/>
      <c r="AA5" s="177"/>
    </row>
    <row r="6" spans="1:27" x14ac:dyDescent="0.2">
      <c r="B6" s="23"/>
      <c r="D6" s="168" t="s">
        <v>63</v>
      </c>
      <c r="E6" s="262" t="str">
        <f>'AGUA POTABLE 1'!E6</f>
        <v>11 DE ENERO DE 2016 (RESULTADOS FINALES DEL EJERCICIO)</v>
      </c>
      <c r="F6" s="22"/>
      <c r="G6" s="67"/>
      <c r="H6" s="67"/>
      <c r="I6" s="67"/>
      <c r="J6" s="67"/>
      <c r="K6" s="67"/>
      <c r="L6" s="690"/>
      <c r="M6" s="690"/>
      <c r="N6" s="690"/>
      <c r="O6" s="690"/>
      <c r="P6" s="690"/>
      <c r="Q6" s="690"/>
      <c r="R6" s="690"/>
      <c r="S6" s="34"/>
      <c r="T6" s="683" t="s">
        <v>39</v>
      </c>
      <c r="U6" s="683"/>
      <c r="V6" s="683"/>
      <c r="W6" s="683"/>
      <c r="X6" s="67"/>
      <c r="Y6" s="67"/>
      <c r="Z6" s="67"/>
      <c r="AA6" s="138"/>
    </row>
    <row r="7" spans="1:27" x14ac:dyDescent="0.2">
      <c r="B7" s="23"/>
      <c r="D7" s="168" t="s">
        <v>70</v>
      </c>
      <c r="F7" s="22"/>
      <c r="G7" s="67"/>
      <c r="H7" s="30"/>
      <c r="I7" s="30"/>
      <c r="J7" s="30"/>
      <c r="K7" s="30"/>
      <c r="L7" s="689" t="s">
        <v>62</v>
      </c>
      <c r="M7" s="689"/>
      <c r="N7" s="689"/>
      <c r="O7" s="689"/>
      <c r="P7" s="689"/>
      <c r="Q7" s="689"/>
      <c r="R7" s="689"/>
      <c r="S7" s="30"/>
      <c r="T7" s="36" t="s">
        <v>44</v>
      </c>
      <c r="U7" s="35" t="s">
        <v>45</v>
      </c>
      <c r="W7" s="67"/>
      <c r="X7" s="67"/>
      <c r="Y7" s="67"/>
      <c r="Z7" s="67"/>
      <c r="AA7" s="138"/>
    </row>
    <row r="8" spans="1:27" x14ac:dyDescent="0.2">
      <c r="B8" s="23"/>
      <c r="D8" s="168" t="s">
        <v>71</v>
      </c>
      <c r="E8" s="22"/>
      <c r="F8" s="22"/>
      <c r="G8" s="67"/>
      <c r="H8" s="139"/>
      <c r="I8" s="139"/>
      <c r="J8" s="139"/>
      <c r="K8" s="139"/>
      <c r="L8" s="687" t="s">
        <v>150</v>
      </c>
      <c r="M8" s="687"/>
      <c r="N8" s="687"/>
      <c r="O8" s="687"/>
      <c r="P8" s="687"/>
      <c r="Q8" s="687"/>
      <c r="R8" s="687"/>
      <c r="S8" s="34"/>
      <c r="T8" s="36" t="s">
        <v>41</v>
      </c>
      <c r="U8" s="35" t="s">
        <v>46</v>
      </c>
      <c r="X8" s="34"/>
      <c r="Y8" s="34"/>
      <c r="Z8" s="67"/>
      <c r="AA8" s="138"/>
    </row>
    <row r="9" spans="1:27" ht="13.5" thickBot="1" x14ac:dyDescent="0.25">
      <c r="B9" s="23"/>
      <c r="H9" s="67"/>
      <c r="I9" s="67"/>
      <c r="J9" s="67"/>
      <c r="K9" s="67"/>
      <c r="L9" s="688" t="s">
        <v>23</v>
      </c>
      <c r="M9" s="688"/>
      <c r="N9" s="688"/>
      <c r="O9" s="688"/>
      <c r="P9" s="688"/>
      <c r="Q9" s="688"/>
      <c r="R9" s="688"/>
      <c r="S9" s="67"/>
      <c r="T9" s="67"/>
      <c r="U9" s="67"/>
      <c r="V9" s="67"/>
      <c r="X9" s="36" t="s">
        <v>26</v>
      </c>
      <c r="Y9" s="167">
        <v>4</v>
      </c>
      <c r="Z9" s="167" t="s">
        <v>27</v>
      </c>
      <c r="AA9" s="179">
        <f>'AGUA POTABLE 1'!$AA$9</f>
        <v>13</v>
      </c>
    </row>
    <row r="10" spans="1:27" ht="6" customHeight="1" thickBot="1" x14ac:dyDescent="0.25">
      <c r="B10" s="724"/>
      <c r="C10" s="724"/>
      <c r="D10" s="724"/>
      <c r="E10" s="724"/>
      <c r="F10" s="724"/>
      <c r="G10" s="724"/>
      <c r="H10" s="724"/>
      <c r="I10" s="724"/>
      <c r="J10" s="724"/>
      <c r="K10" s="724"/>
      <c r="L10" s="724"/>
      <c r="M10" s="724"/>
      <c r="N10" s="724"/>
      <c r="O10" s="724"/>
      <c r="P10" s="724"/>
      <c r="Q10" s="724"/>
      <c r="R10" s="724"/>
      <c r="S10" s="724"/>
      <c r="T10" s="724"/>
      <c r="U10" s="724"/>
      <c r="V10" s="724"/>
      <c r="W10" s="724"/>
      <c r="X10" s="724"/>
      <c r="Y10" s="724"/>
      <c r="Z10" s="724"/>
      <c r="AA10" s="724"/>
    </row>
    <row r="11" spans="1:27" s="7" customFormat="1" ht="18" customHeight="1" x14ac:dyDescent="0.2">
      <c r="A11" s="66"/>
      <c r="B11" s="719" t="s">
        <v>136</v>
      </c>
      <c r="C11" s="721" t="s">
        <v>0</v>
      </c>
      <c r="D11" s="721"/>
      <c r="E11" s="721"/>
      <c r="F11" s="721"/>
      <c r="G11" s="721" t="s">
        <v>1</v>
      </c>
      <c r="H11" s="721" t="s">
        <v>2</v>
      </c>
      <c r="I11" s="721" t="s">
        <v>3</v>
      </c>
      <c r="J11" s="721" t="s">
        <v>37</v>
      </c>
      <c r="K11" s="721" t="s">
        <v>137</v>
      </c>
      <c r="L11" s="721" t="s">
        <v>4</v>
      </c>
      <c r="M11" s="721" t="s">
        <v>138</v>
      </c>
      <c r="N11" s="721" t="s">
        <v>5</v>
      </c>
      <c r="O11" s="721" t="s">
        <v>20</v>
      </c>
      <c r="P11" s="721" t="s">
        <v>6</v>
      </c>
      <c r="Q11" s="721"/>
      <c r="R11" s="721"/>
      <c r="S11" s="721"/>
      <c r="T11" s="721" t="s">
        <v>7</v>
      </c>
      <c r="U11" s="721"/>
      <c r="V11" s="721"/>
      <c r="W11" s="721" t="s">
        <v>8</v>
      </c>
      <c r="X11" s="721" t="s">
        <v>35</v>
      </c>
      <c r="Y11" s="721" t="s">
        <v>229</v>
      </c>
      <c r="Z11" s="721" t="s">
        <v>50</v>
      </c>
      <c r="AA11" s="723"/>
    </row>
    <row r="12" spans="1:27" s="7" customFormat="1" ht="26.25" customHeight="1" thickBot="1" x14ac:dyDescent="0.25">
      <c r="B12" s="720"/>
      <c r="C12" s="722"/>
      <c r="D12" s="722"/>
      <c r="E12" s="722"/>
      <c r="F12" s="722"/>
      <c r="G12" s="722"/>
      <c r="H12" s="722"/>
      <c r="I12" s="722"/>
      <c r="J12" s="722"/>
      <c r="K12" s="722"/>
      <c r="L12" s="722"/>
      <c r="M12" s="722"/>
      <c r="N12" s="722"/>
      <c r="O12" s="722"/>
      <c r="P12" s="268" t="s">
        <v>11</v>
      </c>
      <c r="Q12" s="530" t="s">
        <v>350</v>
      </c>
      <c r="R12" s="268" t="s">
        <v>51</v>
      </c>
      <c r="S12" s="268" t="s">
        <v>52</v>
      </c>
      <c r="T12" s="268" t="s">
        <v>12</v>
      </c>
      <c r="U12" s="268" t="s">
        <v>13</v>
      </c>
      <c r="V12" s="268" t="s">
        <v>151</v>
      </c>
      <c r="W12" s="722"/>
      <c r="X12" s="722"/>
      <c r="Y12" s="722"/>
      <c r="Z12" s="269" t="s">
        <v>42</v>
      </c>
      <c r="AA12" s="270" t="s">
        <v>40</v>
      </c>
    </row>
    <row r="13" spans="1:27" ht="3" customHeight="1" thickBot="1" x14ac:dyDescent="0.25">
      <c r="B13" s="271"/>
      <c r="C13" s="272"/>
      <c r="D13" s="272"/>
      <c r="E13" s="272"/>
      <c r="F13" s="272"/>
      <c r="G13" s="272"/>
      <c r="H13" s="272"/>
      <c r="I13" s="272"/>
      <c r="J13" s="272"/>
      <c r="K13" s="272"/>
      <c r="L13" s="272"/>
      <c r="M13" s="272"/>
      <c r="N13" s="272"/>
      <c r="O13" s="272"/>
      <c r="P13" s="273"/>
      <c r="Q13" s="273"/>
      <c r="R13" s="273"/>
      <c r="S13" s="273"/>
      <c r="T13" s="273"/>
      <c r="U13" s="273"/>
      <c r="V13" s="273"/>
      <c r="W13" s="273"/>
      <c r="X13" s="273"/>
      <c r="Y13" s="273"/>
      <c r="Z13" s="273"/>
      <c r="AA13" s="274"/>
    </row>
    <row r="14" spans="1:27" ht="20.100000000000001" customHeight="1" x14ac:dyDescent="0.2">
      <c r="B14" s="498"/>
      <c r="C14" s="728" t="s">
        <v>28</v>
      </c>
      <c r="D14" s="729"/>
      <c r="E14" s="729"/>
      <c r="F14" s="730"/>
      <c r="G14" s="101"/>
      <c r="H14" s="101"/>
      <c r="I14" s="102"/>
      <c r="J14" s="102"/>
      <c r="K14" s="102"/>
      <c r="L14" s="184"/>
      <c r="M14" s="184"/>
      <c r="N14" s="103"/>
      <c r="O14" s="104"/>
      <c r="P14" s="103"/>
      <c r="Q14" s="103"/>
      <c r="R14" s="501"/>
      <c r="S14" s="501"/>
      <c r="T14" s="101"/>
      <c r="U14" s="502"/>
      <c r="V14" s="105"/>
      <c r="W14" s="101"/>
      <c r="X14" s="105"/>
      <c r="Y14" s="110"/>
      <c r="Z14" s="110"/>
      <c r="AA14" s="504"/>
    </row>
    <row r="15" spans="1:27" s="152" customFormat="1" ht="30" customHeight="1" x14ac:dyDescent="0.2">
      <c r="B15" s="307" t="s">
        <v>277</v>
      </c>
      <c r="C15" s="725" t="s">
        <v>164</v>
      </c>
      <c r="D15" s="726"/>
      <c r="E15" s="726"/>
      <c r="F15" s="727"/>
      <c r="G15" s="396" t="s">
        <v>19</v>
      </c>
      <c r="H15" s="307" t="s">
        <v>280</v>
      </c>
      <c r="I15" s="307" t="s">
        <v>281</v>
      </c>
      <c r="J15" s="499" t="s">
        <v>141</v>
      </c>
      <c r="K15" s="499" t="s">
        <v>118</v>
      </c>
      <c r="L15" s="605" t="s">
        <v>86</v>
      </c>
      <c r="M15" s="310" t="s">
        <v>233</v>
      </c>
      <c r="N15" s="500">
        <f t="shared" ref="N15:N17" si="0">P15</f>
        <v>611020.21</v>
      </c>
      <c r="O15" s="380">
        <v>1</v>
      </c>
      <c r="P15" s="391">
        <f>S15+R15+Q15</f>
        <v>611020.21</v>
      </c>
      <c r="Q15" s="391">
        <f>75000+19511.2-15849</f>
        <v>78662.2</v>
      </c>
      <c r="R15" s="391">
        <v>59151</v>
      </c>
      <c r="S15" s="391">
        <v>473207.01</v>
      </c>
      <c r="T15" s="310" t="s">
        <v>324</v>
      </c>
      <c r="U15" s="310">
        <v>1152</v>
      </c>
      <c r="V15" s="312">
        <v>1</v>
      </c>
      <c r="W15" s="396">
        <v>331</v>
      </c>
      <c r="X15" s="312" t="s">
        <v>48</v>
      </c>
      <c r="Y15" s="312" t="s">
        <v>139</v>
      </c>
      <c r="Z15" s="503"/>
      <c r="AA15" s="503" t="s">
        <v>43</v>
      </c>
    </row>
    <row r="16" spans="1:27" s="152" customFormat="1" ht="30" customHeight="1" x14ac:dyDescent="0.2">
      <c r="B16" s="307" t="s">
        <v>278</v>
      </c>
      <c r="C16" s="725" t="s">
        <v>176</v>
      </c>
      <c r="D16" s="726"/>
      <c r="E16" s="726"/>
      <c r="F16" s="727"/>
      <c r="G16" s="396" t="s">
        <v>19</v>
      </c>
      <c r="H16" s="307" t="s">
        <v>280</v>
      </c>
      <c r="I16" s="307" t="s">
        <v>282</v>
      </c>
      <c r="J16" s="499" t="s">
        <v>141</v>
      </c>
      <c r="K16" s="499" t="s">
        <v>118</v>
      </c>
      <c r="L16" s="605" t="s">
        <v>89</v>
      </c>
      <c r="M16" s="310" t="s">
        <v>252</v>
      </c>
      <c r="N16" s="500">
        <f t="shared" si="0"/>
        <v>166380.20000000001</v>
      </c>
      <c r="O16" s="380">
        <v>1</v>
      </c>
      <c r="P16" s="391">
        <f t="shared" ref="P16:P18" si="1">S16+R16+Q16</f>
        <v>166380.20000000001</v>
      </c>
      <c r="Q16" s="391">
        <v>16638.2</v>
      </c>
      <c r="R16" s="391">
        <v>16638</v>
      </c>
      <c r="S16" s="391">
        <v>133104</v>
      </c>
      <c r="T16" s="310" t="s">
        <v>357</v>
      </c>
      <c r="U16" s="310">
        <v>6</v>
      </c>
      <c r="V16" s="312">
        <v>1</v>
      </c>
      <c r="W16" s="396">
        <v>219</v>
      </c>
      <c r="X16" s="312" t="s">
        <v>48</v>
      </c>
      <c r="Y16" s="441" t="s">
        <v>235</v>
      </c>
      <c r="Z16" s="503"/>
      <c r="AA16" s="503" t="s">
        <v>43</v>
      </c>
    </row>
    <row r="17" spans="2:27" s="152" customFormat="1" ht="30" customHeight="1" x14ac:dyDescent="0.2">
      <c r="B17" s="307" t="s">
        <v>279</v>
      </c>
      <c r="C17" s="725" t="s">
        <v>164</v>
      </c>
      <c r="D17" s="726"/>
      <c r="E17" s="726"/>
      <c r="F17" s="727"/>
      <c r="G17" s="396" t="s">
        <v>19</v>
      </c>
      <c r="H17" s="307" t="s">
        <v>280</v>
      </c>
      <c r="I17" s="307" t="s">
        <v>281</v>
      </c>
      <c r="J17" s="499" t="s">
        <v>141</v>
      </c>
      <c r="K17" s="499" t="s">
        <v>118</v>
      </c>
      <c r="L17" s="651" t="s">
        <v>214</v>
      </c>
      <c r="M17" s="310" t="s">
        <v>254</v>
      </c>
      <c r="N17" s="500">
        <f t="shared" si="0"/>
        <v>160000</v>
      </c>
      <c r="O17" s="380">
        <v>0.1</v>
      </c>
      <c r="P17" s="391">
        <f t="shared" ref="P17" si="2">S17+R17+Q17</f>
        <v>160000</v>
      </c>
      <c r="Q17" s="391">
        <f>180000-20000</f>
        <v>160000</v>
      </c>
      <c r="R17" s="391">
        <v>0</v>
      </c>
      <c r="S17" s="391">
        <v>0</v>
      </c>
      <c r="T17" s="310" t="s">
        <v>324</v>
      </c>
      <c r="U17" s="310">
        <v>100</v>
      </c>
      <c r="V17" s="312">
        <v>1</v>
      </c>
      <c r="W17" s="396">
        <v>5</v>
      </c>
      <c r="X17" s="312" t="s">
        <v>48</v>
      </c>
      <c r="Y17" s="441" t="s">
        <v>305</v>
      </c>
      <c r="Z17" s="661"/>
      <c r="AA17" s="503" t="s">
        <v>43</v>
      </c>
    </row>
    <row r="18" spans="2:27" s="152" customFormat="1" ht="36" customHeight="1" thickBot="1" x14ac:dyDescent="0.25">
      <c r="B18" s="305" t="s">
        <v>416</v>
      </c>
      <c r="C18" s="731" t="s">
        <v>418</v>
      </c>
      <c r="D18" s="732"/>
      <c r="E18" s="732"/>
      <c r="F18" s="733"/>
      <c r="G18" s="574" t="s">
        <v>19</v>
      </c>
      <c r="H18" s="305" t="s">
        <v>280</v>
      </c>
      <c r="I18" s="305" t="s">
        <v>419</v>
      </c>
      <c r="J18" s="654" t="s">
        <v>141</v>
      </c>
      <c r="K18" s="654" t="s">
        <v>118</v>
      </c>
      <c r="L18" s="655" t="s">
        <v>417</v>
      </c>
      <c r="M18" s="413" t="s">
        <v>233</v>
      </c>
      <c r="N18" s="656">
        <f t="shared" ref="N18" si="3">P18</f>
        <v>559660.06999999995</v>
      </c>
      <c r="O18" s="334">
        <v>1</v>
      </c>
      <c r="P18" s="657">
        <f t="shared" si="1"/>
        <v>559660.06999999995</v>
      </c>
      <c r="Q18" s="391">
        <v>559660.06999999995</v>
      </c>
      <c r="R18" s="657">
        <v>0</v>
      </c>
      <c r="S18" s="657">
        <v>0</v>
      </c>
      <c r="T18" s="304" t="s">
        <v>324</v>
      </c>
      <c r="U18" s="304">
        <v>700</v>
      </c>
      <c r="V18" s="286">
        <v>1</v>
      </c>
      <c r="W18" s="304">
        <v>331</v>
      </c>
      <c r="X18" s="286" t="s">
        <v>48</v>
      </c>
      <c r="Y18" s="658" t="s">
        <v>305</v>
      </c>
      <c r="Z18" s="659"/>
      <c r="AA18" s="660" t="s">
        <v>43</v>
      </c>
    </row>
    <row r="19" spans="2:27" ht="13.5" thickBot="1" x14ac:dyDescent="0.25">
      <c r="B19" s="1"/>
      <c r="C19" s="1"/>
      <c r="D19" s="1"/>
      <c r="E19" s="1"/>
      <c r="F19" s="1"/>
      <c r="G19" s="1"/>
      <c r="H19" s="1"/>
      <c r="I19" s="1"/>
      <c r="J19" s="1"/>
      <c r="K19" s="1"/>
      <c r="L19" s="16" t="s">
        <v>11</v>
      </c>
      <c r="M19" s="16"/>
      <c r="N19" s="17">
        <f>SUM(N15:N18)</f>
        <v>1497060.48</v>
      </c>
      <c r="O19" s="275"/>
      <c r="P19" s="17">
        <f>SUM(P14:P18)</f>
        <v>1497060.48</v>
      </c>
      <c r="Q19" s="17">
        <f>SUM(Q14:Q18)</f>
        <v>814960.47</v>
      </c>
      <c r="R19" s="276">
        <f>SUM(R14:R18)</f>
        <v>75789</v>
      </c>
      <c r="S19" s="276">
        <f>SUM(S14:S18)</f>
        <v>606311.01</v>
      </c>
      <c r="T19" s="1"/>
      <c r="U19" s="1"/>
      <c r="V19" s="1"/>
      <c r="W19" s="1"/>
      <c r="X19" s="1"/>
      <c r="Y19" s="1"/>
      <c r="Z19" s="1"/>
      <c r="AA19" s="1"/>
    </row>
    <row r="20" spans="2:27" x14ac:dyDescent="0.2">
      <c r="B20" s="1"/>
      <c r="C20" s="1"/>
      <c r="D20" s="1"/>
      <c r="E20" s="1"/>
      <c r="F20" s="1"/>
      <c r="G20" s="1"/>
      <c r="H20" s="1"/>
      <c r="I20" s="1"/>
      <c r="J20" s="1"/>
      <c r="K20" s="1"/>
      <c r="L20" s="1"/>
      <c r="M20" s="1"/>
      <c r="N20" s="1"/>
      <c r="Q20" s="59"/>
      <c r="R20" s="1"/>
      <c r="S20" s="1"/>
      <c r="T20" s="1"/>
      <c r="U20" s="1"/>
      <c r="V20" s="1"/>
      <c r="W20" s="1"/>
      <c r="X20" s="1"/>
      <c r="Y20" s="1"/>
      <c r="Z20" s="1"/>
      <c r="AA20" s="1"/>
    </row>
    <row r="21" spans="2:27" x14ac:dyDescent="0.2">
      <c r="B21" s="1"/>
      <c r="C21" s="1"/>
      <c r="D21" s="1"/>
      <c r="E21" s="1"/>
      <c r="F21" s="1"/>
      <c r="G21" s="1"/>
      <c r="H21" s="1"/>
      <c r="I21" s="1"/>
      <c r="J21" s="1"/>
      <c r="K21" s="1"/>
      <c r="L21" s="1"/>
      <c r="M21" s="1"/>
      <c r="N21" s="1"/>
      <c r="Q21" s="59"/>
      <c r="R21" s="59"/>
      <c r="S21" s="1"/>
      <c r="T21" s="1"/>
      <c r="U21" s="1"/>
      <c r="V21" s="1"/>
      <c r="W21" s="1"/>
      <c r="X21" s="1"/>
      <c r="Y21" s="1"/>
      <c r="Z21" s="1"/>
      <c r="AA21" s="1"/>
    </row>
    <row r="22" spans="2:27" x14ac:dyDescent="0.2">
      <c r="B22" s="1"/>
      <c r="C22" s="1"/>
      <c r="D22" s="1"/>
      <c r="E22" s="1"/>
      <c r="F22" s="1"/>
      <c r="G22" s="1"/>
      <c r="H22" s="1"/>
      <c r="I22" s="1"/>
      <c r="J22" s="1"/>
      <c r="K22" s="1"/>
      <c r="L22" s="1"/>
      <c r="M22" s="1"/>
      <c r="N22" s="1"/>
      <c r="Q22" s="59"/>
      <c r="R22" s="1"/>
      <c r="S22" s="1"/>
      <c r="T22" s="1"/>
      <c r="U22" s="1"/>
      <c r="V22" s="1"/>
      <c r="W22" s="1"/>
      <c r="X22" s="1"/>
      <c r="Y22" s="1"/>
      <c r="Z22" s="1"/>
      <c r="AA22" s="1"/>
    </row>
    <row r="23" spans="2:27" x14ac:dyDescent="0.2">
      <c r="B23" s="1"/>
      <c r="C23" s="1"/>
      <c r="D23" s="1"/>
      <c r="E23" s="1"/>
      <c r="F23" s="1"/>
      <c r="G23" s="1"/>
      <c r="H23" s="1"/>
      <c r="I23" s="1"/>
      <c r="J23" s="1"/>
      <c r="K23" s="1"/>
      <c r="L23" s="1"/>
      <c r="M23" s="1"/>
      <c r="N23" s="1"/>
      <c r="Q23" s="59"/>
      <c r="R23" s="59"/>
      <c r="S23" s="1"/>
      <c r="T23" s="1"/>
      <c r="U23" s="154"/>
      <c r="V23" s="1"/>
      <c r="W23" s="1"/>
      <c r="X23" s="1"/>
      <c r="Y23" s="1"/>
      <c r="Z23" s="1"/>
      <c r="AA23" s="1"/>
    </row>
    <row r="24" spans="2:27" x14ac:dyDescent="0.2">
      <c r="C24" s="63"/>
      <c r="D24" s="150"/>
      <c r="O24" s="7"/>
      <c r="Q24" s="59"/>
      <c r="R24" s="59"/>
      <c r="S24" s="59"/>
      <c r="X24" s="77"/>
    </row>
    <row r="25" spans="2:27" x14ac:dyDescent="0.2">
      <c r="C25" s="63"/>
      <c r="D25" s="150"/>
      <c r="L25" s="96"/>
      <c r="M25" s="255"/>
      <c r="N25" s="96"/>
      <c r="O25" s="7"/>
      <c r="P25" s="7"/>
      <c r="Q25" s="8"/>
      <c r="R25" s="59"/>
      <c r="S25" s="59"/>
      <c r="U25" s="77"/>
    </row>
    <row r="26" spans="2:27" x14ac:dyDescent="0.2">
      <c r="R26" s="1"/>
      <c r="S26" s="1"/>
    </row>
    <row r="27" spans="2:27" ht="15.75" customHeight="1" x14ac:dyDescent="0.2">
      <c r="N27" s="77"/>
      <c r="Q27" s="77"/>
      <c r="R27" s="77"/>
      <c r="V27" s="680" t="s">
        <v>414</v>
      </c>
      <c r="W27" s="680"/>
      <c r="X27" s="680"/>
      <c r="Y27" s="680"/>
      <c r="Z27" s="680"/>
      <c r="AA27" s="680"/>
    </row>
    <row r="28" spans="2:27" ht="15.75" customHeight="1" x14ac:dyDescent="0.2">
      <c r="V28" s="681" t="s">
        <v>17</v>
      </c>
      <c r="W28" s="681"/>
      <c r="X28" s="681"/>
      <c r="Y28" s="681"/>
      <c r="Z28" s="681"/>
      <c r="AA28" s="681"/>
    </row>
  </sheetData>
  <mergeCells count="32">
    <mergeCell ref="C18:F18"/>
    <mergeCell ref="V28:AA28"/>
    <mergeCell ref="V27:AA27"/>
    <mergeCell ref="N11:N12"/>
    <mergeCell ref="X11:X12"/>
    <mergeCell ref="Y11:Y12"/>
    <mergeCell ref="T11:V11"/>
    <mergeCell ref="C17:F17"/>
    <mergeCell ref="L3:R3"/>
    <mergeCell ref="L4:R4"/>
    <mergeCell ref="C16:F16"/>
    <mergeCell ref="L11:L12"/>
    <mergeCell ref="C15:F15"/>
    <mergeCell ref="H11:H12"/>
    <mergeCell ref="G11:G12"/>
    <mergeCell ref="C14:F14"/>
    <mergeCell ref="P11:S11"/>
    <mergeCell ref="I11:I12"/>
    <mergeCell ref="K11:K12"/>
    <mergeCell ref="O11:O12"/>
    <mergeCell ref="T6:W6"/>
    <mergeCell ref="L9:R9"/>
    <mergeCell ref="B10:AA10"/>
    <mergeCell ref="L7:R7"/>
    <mergeCell ref="L8:R8"/>
    <mergeCell ref="L5:R6"/>
    <mergeCell ref="B11:B12"/>
    <mergeCell ref="J11:J12"/>
    <mergeCell ref="C11:F12"/>
    <mergeCell ref="Z11:AA11"/>
    <mergeCell ref="W11:W12"/>
    <mergeCell ref="M11:M12"/>
  </mergeCells>
  <phoneticPr fontId="0" type="noConversion"/>
  <printOptions horizontalCentered="1"/>
  <pageMargins left="0" right="0" top="0" bottom="0" header="0" footer="0"/>
  <pageSetup paperSize="5" scale="65" orientation="landscape"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view="pageBreakPreview" topLeftCell="F7" zoomScaleSheetLayoutView="100" workbookViewId="0">
      <selection activeCell="R18" sqref="R18"/>
    </sheetView>
  </sheetViews>
  <sheetFormatPr baseColWidth="10" defaultRowHeight="12.75" x14ac:dyDescent="0.2"/>
  <cols>
    <col min="1" max="1" width="1.140625" style="62" customWidth="1"/>
    <col min="2" max="2" width="8.28515625" style="62" customWidth="1"/>
    <col min="3" max="4" width="10.7109375" style="62" customWidth="1"/>
    <col min="5" max="5" width="6.140625" style="62" customWidth="1"/>
    <col min="6" max="6" width="2.5703125" style="62" customWidth="1"/>
    <col min="7" max="7" width="7.140625" style="62" customWidth="1"/>
    <col min="8" max="8" width="5.7109375" style="62" customWidth="1"/>
    <col min="9" max="9" width="12.5703125" style="62" customWidth="1"/>
    <col min="10" max="10" width="8.140625" style="62" customWidth="1"/>
    <col min="11" max="11" width="9.140625" style="62" customWidth="1"/>
    <col min="12" max="12" width="14.7109375" style="62" customWidth="1"/>
    <col min="13" max="13" width="10.5703125" style="62" customWidth="1"/>
    <col min="14" max="14" width="13.42578125" style="62" customWidth="1"/>
    <col min="15" max="15" width="7.42578125" style="62" customWidth="1"/>
    <col min="16" max="17" width="12.7109375" style="62" customWidth="1"/>
    <col min="18" max="18" width="12.42578125" style="62" customWidth="1"/>
    <col min="19" max="19" width="11.28515625" style="62" customWidth="1"/>
    <col min="20" max="20" width="8.5703125" style="62" customWidth="1"/>
    <col min="21" max="21" width="8.28515625" style="62" customWidth="1"/>
    <col min="22" max="22" width="9.42578125" style="62" customWidth="1"/>
    <col min="23" max="23" width="9.28515625" style="62" customWidth="1"/>
    <col min="24" max="24" width="9.7109375" style="62" customWidth="1"/>
    <col min="25" max="25" width="6.85546875" style="62" customWidth="1"/>
    <col min="26" max="27" width="6.140625" style="62" customWidth="1"/>
    <col min="28" max="28" width="1.85546875" style="62" customWidth="1"/>
    <col min="29" max="16384" width="11.42578125" style="62"/>
  </cols>
  <sheetData>
    <row r="1" spans="1:29" ht="13.5" thickBot="1" x14ac:dyDescent="0.25"/>
    <row r="2" spans="1:29" x14ac:dyDescent="0.2">
      <c r="B2" s="134"/>
      <c r="C2" s="135"/>
      <c r="D2" s="135"/>
      <c r="E2" s="135"/>
      <c r="F2" s="135"/>
      <c r="G2" s="135"/>
      <c r="H2" s="135"/>
      <c r="I2" s="135"/>
      <c r="J2" s="135"/>
      <c r="K2" s="135"/>
      <c r="L2" s="135"/>
      <c r="M2" s="135"/>
      <c r="N2" s="135"/>
      <c r="O2" s="135"/>
      <c r="P2" s="135"/>
      <c r="Q2" s="135"/>
      <c r="R2" s="135"/>
      <c r="S2" s="135"/>
      <c r="T2" s="135"/>
      <c r="U2" s="135"/>
      <c r="V2" s="135"/>
      <c r="W2" s="135"/>
      <c r="X2" s="135"/>
      <c r="Y2" s="135"/>
      <c r="Z2" s="135"/>
      <c r="AA2" s="136"/>
    </row>
    <row r="3" spans="1:29" ht="15.75" x14ac:dyDescent="0.25">
      <c r="A3" s="138"/>
      <c r="B3" s="137"/>
      <c r="C3" s="175"/>
      <c r="D3" s="22" t="s">
        <v>88</v>
      </c>
      <c r="E3" s="67"/>
      <c r="F3" s="22"/>
      <c r="G3" s="67"/>
      <c r="H3" s="175"/>
      <c r="I3" s="175"/>
      <c r="J3" s="175"/>
      <c r="K3" s="175"/>
      <c r="L3" s="693" t="s">
        <v>24</v>
      </c>
      <c r="M3" s="693"/>
      <c r="N3" s="693"/>
      <c r="O3" s="693"/>
      <c r="P3" s="693"/>
      <c r="Q3" s="693"/>
      <c r="R3" s="175"/>
      <c r="S3" s="175"/>
      <c r="U3" s="166" t="s">
        <v>56</v>
      </c>
      <c r="V3" s="22" t="s">
        <v>114</v>
      </c>
      <c r="W3" s="175"/>
      <c r="X3" s="175"/>
      <c r="Y3" s="175"/>
      <c r="Z3" s="175"/>
      <c r="AA3" s="176"/>
    </row>
    <row r="4" spans="1:29" ht="15.75" x14ac:dyDescent="0.25">
      <c r="A4" s="138"/>
      <c r="B4" s="137"/>
      <c r="C4" s="175"/>
      <c r="D4" s="168" t="s">
        <v>55</v>
      </c>
      <c r="E4" s="22"/>
      <c r="F4" s="22"/>
      <c r="G4" s="30"/>
      <c r="H4" s="175"/>
      <c r="I4" s="175"/>
      <c r="J4" s="175"/>
      <c r="K4" s="175"/>
      <c r="L4" s="693" t="s">
        <v>25</v>
      </c>
      <c r="M4" s="693"/>
      <c r="N4" s="693"/>
      <c r="O4" s="693"/>
      <c r="P4" s="693"/>
      <c r="Q4" s="693"/>
      <c r="R4" s="175"/>
      <c r="S4" s="175"/>
      <c r="T4" s="175"/>
      <c r="U4" s="175"/>
      <c r="V4" s="175"/>
      <c r="W4" s="175"/>
      <c r="X4" s="175"/>
      <c r="Y4" s="175"/>
      <c r="Z4" s="175"/>
      <c r="AA4" s="176"/>
    </row>
    <row r="5" spans="1:29" ht="12.75" customHeight="1" x14ac:dyDescent="0.2">
      <c r="A5" s="138"/>
      <c r="B5" s="137"/>
      <c r="C5" s="139"/>
      <c r="D5" s="168" t="s">
        <v>64</v>
      </c>
      <c r="E5" s="22"/>
      <c r="F5" s="168"/>
      <c r="G5" s="168"/>
      <c r="H5" s="139"/>
      <c r="I5" s="139"/>
      <c r="J5" s="139"/>
      <c r="K5" s="139"/>
      <c r="L5" s="690" t="s">
        <v>87</v>
      </c>
      <c r="M5" s="690"/>
      <c r="N5" s="690"/>
      <c r="O5" s="690"/>
      <c r="P5" s="690"/>
      <c r="Q5" s="690"/>
      <c r="R5" s="690"/>
      <c r="S5" s="139"/>
      <c r="T5" s="139"/>
      <c r="U5" s="139"/>
      <c r="V5" s="139"/>
      <c r="W5" s="139"/>
      <c r="X5" s="139"/>
      <c r="Y5" s="139"/>
      <c r="Z5" s="139"/>
      <c r="AA5" s="177"/>
    </row>
    <row r="6" spans="1:29" x14ac:dyDescent="0.2">
      <c r="B6" s="23"/>
      <c r="C6" s="67"/>
      <c r="D6" s="168" t="s">
        <v>63</v>
      </c>
      <c r="E6" s="262" t="str">
        <f>'AGUA POTABLE 1'!E6</f>
        <v>11 DE ENERO DE 2016 (RESULTADOS FINALES DEL EJERCICIO)</v>
      </c>
      <c r="F6" s="22"/>
      <c r="G6" s="67"/>
      <c r="H6" s="67"/>
      <c r="I6" s="67"/>
      <c r="J6" s="67"/>
      <c r="K6" s="67"/>
      <c r="L6" s="690"/>
      <c r="M6" s="690"/>
      <c r="N6" s="690"/>
      <c r="O6" s="690"/>
      <c r="P6" s="690"/>
      <c r="Q6" s="690"/>
      <c r="R6" s="690"/>
      <c r="S6" s="34"/>
      <c r="T6" s="683" t="s">
        <v>39</v>
      </c>
      <c r="U6" s="683"/>
      <c r="V6" s="683"/>
      <c r="W6" s="683"/>
      <c r="X6" s="67"/>
      <c r="Y6" s="67"/>
      <c r="Z6" s="67"/>
      <c r="AA6" s="138"/>
    </row>
    <row r="7" spans="1:29" x14ac:dyDescent="0.2">
      <c r="B7" s="23"/>
      <c r="C7" s="67"/>
      <c r="D7" s="168" t="s">
        <v>70</v>
      </c>
      <c r="E7" s="67"/>
      <c r="F7" s="22"/>
      <c r="G7" s="67"/>
      <c r="H7" s="30"/>
      <c r="I7" s="30"/>
      <c r="J7" s="30"/>
      <c r="K7" s="30"/>
      <c r="L7" s="689" t="s">
        <v>62</v>
      </c>
      <c r="M7" s="689"/>
      <c r="N7" s="689"/>
      <c r="O7" s="689"/>
      <c r="P7" s="689"/>
      <c r="Q7" s="689"/>
      <c r="R7" s="30"/>
      <c r="S7" s="30"/>
      <c r="T7" s="36" t="s">
        <v>44</v>
      </c>
      <c r="U7" s="35" t="s">
        <v>45</v>
      </c>
      <c r="V7" s="67"/>
      <c r="W7" s="67"/>
      <c r="X7" s="67"/>
      <c r="Y7" s="67"/>
      <c r="Z7" s="67"/>
      <c r="AA7" s="138"/>
    </row>
    <row r="8" spans="1:29" x14ac:dyDescent="0.2">
      <c r="B8" s="23"/>
      <c r="C8" s="67"/>
      <c r="D8" s="168" t="s">
        <v>71</v>
      </c>
      <c r="E8" s="22"/>
      <c r="F8" s="22"/>
      <c r="G8" s="67"/>
      <c r="H8" s="139"/>
      <c r="I8" s="139"/>
      <c r="J8" s="139"/>
      <c r="K8" s="139"/>
      <c r="L8" s="687" t="s">
        <v>150</v>
      </c>
      <c r="M8" s="687"/>
      <c r="N8" s="687"/>
      <c r="O8" s="687"/>
      <c r="P8" s="687"/>
      <c r="Q8" s="687"/>
      <c r="R8" s="67"/>
      <c r="S8" s="34"/>
      <c r="T8" s="36" t="s">
        <v>41</v>
      </c>
      <c r="U8" s="35" t="s">
        <v>46</v>
      </c>
      <c r="V8" s="67"/>
      <c r="W8" s="34"/>
      <c r="X8" s="34"/>
      <c r="Y8" s="67"/>
      <c r="Z8" s="67"/>
      <c r="AA8" s="138"/>
    </row>
    <row r="9" spans="1:29" ht="13.5" thickBot="1" x14ac:dyDescent="0.25">
      <c r="B9" s="234"/>
      <c r="C9" s="140"/>
      <c r="D9" s="140"/>
      <c r="E9" s="140"/>
      <c r="F9" s="140"/>
      <c r="G9" s="140"/>
      <c r="H9" s="140"/>
      <c r="I9" s="140"/>
      <c r="J9" s="140"/>
      <c r="K9" s="140"/>
      <c r="L9" s="688" t="s">
        <v>23</v>
      </c>
      <c r="M9" s="688"/>
      <c r="N9" s="688"/>
      <c r="O9" s="688"/>
      <c r="P9" s="688"/>
      <c r="Q9" s="688"/>
      <c r="R9" s="688"/>
      <c r="S9" s="140"/>
      <c r="T9" s="140"/>
      <c r="U9" s="140"/>
      <c r="V9" s="140"/>
      <c r="W9" s="140"/>
      <c r="X9" s="24" t="s">
        <v>26</v>
      </c>
      <c r="Y9" s="25">
        <v>5</v>
      </c>
      <c r="Z9" s="25" t="s">
        <v>27</v>
      </c>
      <c r="AA9" s="179">
        <f>'AGUA POTABLE 1'!$AA$9</f>
        <v>13</v>
      </c>
    </row>
    <row r="10" spans="1:29" ht="6.75" customHeight="1" thickBot="1" x14ac:dyDescent="0.25">
      <c r="X10" s="62" t="s">
        <v>34</v>
      </c>
    </row>
    <row r="11" spans="1:29" s="7" customFormat="1" ht="19.5" customHeight="1" thickBot="1" x14ac:dyDescent="0.25">
      <c r="A11" s="66"/>
      <c r="B11" s="682" t="s">
        <v>136</v>
      </c>
      <c r="C11" s="682" t="s">
        <v>0</v>
      </c>
      <c r="D11" s="682"/>
      <c r="E11" s="682"/>
      <c r="F11" s="682"/>
      <c r="G11" s="682" t="s">
        <v>1</v>
      </c>
      <c r="H11" s="682" t="s">
        <v>2</v>
      </c>
      <c r="I11" s="682" t="s">
        <v>3</v>
      </c>
      <c r="J11" s="682" t="s">
        <v>37</v>
      </c>
      <c r="K11" s="682" t="s">
        <v>142</v>
      </c>
      <c r="L11" s="682" t="s">
        <v>4</v>
      </c>
      <c r="M11" s="691" t="s">
        <v>138</v>
      </c>
      <c r="N11" s="682" t="s">
        <v>5</v>
      </c>
      <c r="O11" s="682" t="s">
        <v>20</v>
      </c>
      <c r="P11" s="682" t="s">
        <v>6</v>
      </c>
      <c r="Q11" s="682"/>
      <c r="R11" s="682"/>
      <c r="S11" s="682"/>
      <c r="T11" s="682" t="s">
        <v>7</v>
      </c>
      <c r="U11" s="682"/>
      <c r="V11" s="682"/>
      <c r="W11" s="682" t="s">
        <v>8</v>
      </c>
      <c r="X11" s="682" t="s">
        <v>35</v>
      </c>
      <c r="Y11" s="682" t="s">
        <v>229</v>
      </c>
      <c r="Z11" s="682" t="s">
        <v>50</v>
      </c>
      <c r="AA11" s="682"/>
    </row>
    <row r="12" spans="1:29" s="7" customFormat="1" ht="29.25" customHeight="1" thickBot="1" x14ac:dyDescent="0.25">
      <c r="B12" s="682"/>
      <c r="C12" s="682"/>
      <c r="D12" s="682"/>
      <c r="E12" s="682"/>
      <c r="F12" s="682"/>
      <c r="G12" s="682"/>
      <c r="H12" s="682"/>
      <c r="I12" s="682"/>
      <c r="J12" s="682"/>
      <c r="K12" s="682"/>
      <c r="L12" s="682"/>
      <c r="M12" s="692"/>
      <c r="N12" s="682"/>
      <c r="O12" s="682"/>
      <c r="P12" s="180" t="s">
        <v>11</v>
      </c>
      <c r="Q12" s="529" t="s">
        <v>350</v>
      </c>
      <c r="R12" s="180" t="s">
        <v>51</v>
      </c>
      <c r="S12" s="180" t="s">
        <v>52</v>
      </c>
      <c r="T12" s="180" t="s">
        <v>12</v>
      </c>
      <c r="U12" s="180" t="s">
        <v>13</v>
      </c>
      <c r="V12" s="260" t="s">
        <v>151</v>
      </c>
      <c r="W12" s="682"/>
      <c r="X12" s="682"/>
      <c r="Y12" s="682"/>
      <c r="Z12" s="172" t="s">
        <v>42</v>
      </c>
      <c r="AA12" s="172" t="s">
        <v>40</v>
      </c>
      <c r="AC12" s="7" t="s">
        <v>430</v>
      </c>
    </row>
    <row r="13" spans="1:29" ht="3" customHeight="1" thickBot="1" x14ac:dyDescent="0.25">
      <c r="B13" s="21"/>
      <c r="C13" s="21"/>
      <c r="D13" s="21"/>
      <c r="E13" s="10"/>
      <c r="F13" s="10"/>
      <c r="G13" s="10"/>
      <c r="H13" s="80"/>
      <c r="I13" s="80"/>
      <c r="J13" s="80"/>
      <c r="K13" s="80"/>
      <c r="L13" s="82"/>
      <c r="M13" s="82"/>
      <c r="N13" s="81"/>
      <c r="O13" s="21"/>
      <c r="P13" s="33"/>
      <c r="Q13" s="33"/>
      <c r="R13" s="11"/>
      <c r="S13" s="11"/>
      <c r="T13" s="11"/>
      <c r="U13" s="11"/>
      <c r="V13" s="11"/>
      <c r="W13" s="11"/>
      <c r="X13" s="11"/>
      <c r="Y13" s="11"/>
      <c r="Z13" s="11"/>
      <c r="AA13" s="11"/>
    </row>
    <row r="14" spans="1:29" ht="20.100000000000001" customHeight="1" x14ac:dyDescent="0.2">
      <c r="B14" s="83"/>
      <c r="C14" s="734" t="s">
        <v>38</v>
      </c>
      <c r="D14" s="734"/>
      <c r="E14" s="734"/>
      <c r="F14" s="734"/>
      <c r="G14" s="83"/>
      <c r="H14" s="106"/>
      <c r="I14" s="106"/>
      <c r="J14" s="106"/>
      <c r="K14" s="106"/>
      <c r="L14" s="107"/>
      <c r="M14" s="107"/>
      <c r="N14" s="108"/>
      <c r="O14" s="83"/>
      <c r="P14" s="78"/>
      <c r="Q14" s="78"/>
      <c r="R14" s="78"/>
      <c r="S14" s="78"/>
      <c r="T14" s="78"/>
      <c r="U14" s="78"/>
      <c r="V14" s="78"/>
      <c r="W14" s="78"/>
      <c r="X14" s="78"/>
      <c r="Y14" s="78"/>
      <c r="Z14" s="78"/>
      <c r="AA14" s="78"/>
    </row>
    <row r="15" spans="1:29" s="152" customFormat="1" ht="33" customHeight="1" x14ac:dyDescent="0.2">
      <c r="B15" s="278" t="s">
        <v>126</v>
      </c>
      <c r="C15" s="735" t="s">
        <v>90</v>
      </c>
      <c r="D15" s="747"/>
      <c r="E15" s="747"/>
      <c r="F15" s="748"/>
      <c r="G15" s="326" t="s">
        <v>19</v>
      </c>
      <c r="H15" s="278" t="s">
        <v>109</v>
      </c>
      <c r="I15" s="278" t="s">
        <v>104</v>
      </c>
      <c r="J15" s="278" t="s">
        <v>135</v>
      </c>
      <c r="K15" s="327" t="s">
        <v>123</v>
      </c>
      <c r="L15" s="297" t="s">
        <v>160</v>
      </c>
      <c r="M15" s="416" t="s">
        <v>255</v>
      </c>
      <c r="N15" s="283">
        <f t="shared" ref="N15:N24" si="0">P15</f>
        <v>574119.68000000005</v>
      </c>
      <c r="O15" s="328">
        <v>1</v>
      </c>
      <c r="P15" s="329">
        <f t="shared" ref="P15:P24" si="1">Q15+R15+S15</f>
        <v>574119.68000000005</v>
      </c>
      <c r="Q15" s="329">
        <f>580000+8039.68-13920</f>
        <v>574119.68000000005</v>
      </c>
      <c r="R15" s="329">
        <v>0</v>
      </c>
      <c r="S15" s="329">
        <v>0</v>
      </c>
      <c r="T15" s="301" t="s">
        <v>14</v>
      </c>
      <c r="U15" s="571">
        <v>52</v>
      </c>
      <c r="V15" s="284">
        <v>1</v>
      </c>
      <c r="W15" s="571">
        <v>66</v>
      </c>
      <c r="X15" s="284" t="s">
        <v>61</v>
      </c>
      <c r="Y15" s="417" t="s">
        <v>236</v>
      </c>
      <c r="Z15" s="314"/>
      <c r="AA15" s="301" t="s">
        <v>43</v>
      </c>
      <c r="AC15" s="152">
        <v>6865</v>
      </c>
    </row>
    <row r="16" spans="1:29" s="152" customFormat="1" ht="30" customHeight="1" x14ac:dyDescent="0.2">
      <c r="B16" s="278" t="s">
        <v>127</v>
      </c>
      <c r="C16" s="735" t="s">
        <v>90</v>
      </c>
      <c r="D16" s="747"/>
      <c r="E16" s="747"/>
      <c r="F16" s="748"/>
      <c r="G16" s="330" t="s">
        <v>19</v>
      </c>
      <c r="H16" s="278" t="s">
        <v>109</v>
      </c>
      <c r="I16" s="278" t="s">
        <v>104</v>
      </c>
      <c r="J16" s="278" t="s">
        <v>135</v>
      </c>
      <c r="K16" s="327" t="s">
        <v>123</v>
      </c>
      <c r="L16" s="297" t="s">
        <v>161</v>
      </c>
      <c r="M16" s="416" t="s">
        <v>256</v>
      </c>
      <c r="N16" s="283">
        <f t="shared" si="0"/>
        <v>560011.31999999995</v>
      </c>
      <c r="O16" s="328">
        <v>1</v>
      </c>
      <c r="P16" s="329">
        <f t="shared" si="1"/>
        <v>560011.31999999995</v>
      </c>
      <c r="Q16" s="329">
        <f>580000-6068.68-13920</f>
        <v>560011.31999999995</v>
      </c>
      <c r="R16" s="329">
        <v>0</v>
      </c>
      <c r="S16" s="329">
        <v>0</v>
      </c>
      <c r="T16" s="301" t="s">
        <v>14</v>
      </c>
      <c r="U16" s="571">
        <v>52</v>
      </c>
      <c r="V16" s="284">
        <v>1</v>
      </c>
      <c r="W16" s="571">
        <v>72</v>
      </c>
      <c r="X16" s="284" t="s">
        <v>61</v>
      </c>
      <c r="Y16" s="417" t="s">
        <v>236</v>
      </c>
      <c r="Z16" s="314"/>
      <c r="AA16" s="301" t="s">
        <v>43</v>
      </c>
      <c r="AC16" s="152">
        <v>6866</v>
      </c>
    </row>
    <row r="17" spans="2:29" s="152" customFormat="1" ht="30" customHeight="1" x14ac:dyDescent="0.2">
      <c r="B17" s="278" t="s">
        <v>128</v>
      </c>
      <c r="C17" s="735" t="s">
        <v>90</v>
      </c>
      <c r="D17" s="736"/>
      <c r="E17" s="736"/>
      <c r="F17" s="737"/>
      <c r="G17" s="572" t="s">
        <v>19</v>
      </c>
      <c r="H17" s="278" t="s">
        <v>109</v>
      </c>
      <c r="I17" s="278" t="s">
        <v>104</v>
      </c>
      <c r="J17" s="278" t="s">
        <v>135</v>
      </c>
      <c r="K17" s="278" t="s">
        <v>123</v>
      </c>
      <c r="L17" s="297" t="s">
        <v>162</v>
      </c>
      <c r="M17" s="416" t="s">
        <v>257</v>
      </c>
      <c r="N17" s="283">
        <f t="shared" si="0"/>
        <v>563995.49</v>
      </c>
      <c r="O17" s="328">
        <v>1</v>
      </c>
      <c r="P17" s="329">
        <f t="shared" si="1"/>
        <v>563995.49</v>
      </c>
      <c r="Q17" s="329">
        <f>580000-2084.51-13920</f>
        <v>563995.49</v>
      </c>
      <c r="R17" s="329">
        <v>0</v>
      </c>
      <c r="S17" s="329">
        <v>0</v>
      </c>
      <c r="T17" s="301" t="s">
        <v>14</v>
      </c>
      <c r="U17" s="571">
        <v>52</v>
      </c>
      <c r="V17" s="284">
        <v>1</v>
      </c>
      <c r="W17" s="571">
        <v>42</v>
      </c>
      <c r="X17" s="284" t="s">
        <v>61</v>
      </c>
      <c r="Y17" s="417" t="s">
        <v>234</v>
      </c>
      <c r="Z17" s="314"/>
      <c r="AA17" s="301" t="s">
        <v>43</v>
      </c>
    </row>
    <row r="18" spans="2:29" s="152" customFormat="1" ht="30" customHeight="1" x14ac:dyDescent="0.2">
      <c r="B18" s="614" t="s">
        <v>129</v>
      </c>
      <c r="C18" s="738" t="s">
        <v>90</v>
      </c>
      <c r="D18" s="739"/>
      <c r="E18" s="739"/>
      <c r="F18" s="740"/>
      <c r="G18" s="615" t="s">
        <v>19</v>
      </c>
      <c r="H18" s="614" t="s">
        <v>109</v>
      </c>
      <c r="I18" s="614" t="s">
        <v>104</v>
      </c>
      <c r="J18" s="278" t="s">
        <v>135</v>
      </c>
      <c r="K18" s="614" t="s">
        <v>123</v>
      </c>
      <c r="L18" s="616" t="s">
        <v>163</v>
      </c>
      <c r="M18" s="416" t="s">
        <v>258</v>
      </c>
      <c r="N18" s="283">
        <f t="shared" si="0"/>
        <v>626446.56000000006</v>
      </c>
      <c r="O18" s="328">
        <v>1</v>
      </c>
      <c r="P18" s="329">
        <f t="shared" si="1"/>
        <v>626446.56000000006</v>
      </c>
      <c r="Q18" s="329">
        <v>626446.56000000006</v>
      </c>
      <c r="R18" s="617">
        <v>0</v>
      </c>
      <c r="S18" s="617">
        <v>0</v>
      </c>
      <c r="T18" s="618" t="s">
        <v>14</v>
      </c>
      <c r="U18" s="619">
        <v>52</v>
      </c>
      <c r="V18" s="284">
        <v>1</v>
      </c>
      <c r="W18" s="619">
        <v>92</v>
      </c>
      <c r="X18" s="620" t="s">
        <v>61</v>
      </c>
      <c r="Y18" s="417" t="s">
        <v>306</v>
      </c>
      <c r="Z18" s="621"/>
      <c r="AA18" s="618" t="s">
        <v>43</v>
      </c>
      <c r="AC18" s="152">
        <v>6869</v>
      </c>
    </row>
    <row r="19" spans="2:29" s="152" customFormat="1" ht="30" customHeight="1" x14ac:dyDescent="0.2">
      <c r="B19" s="307" t="s">
        <v>130</v>
      </c>
      <c r="C19" s="741" t="s">
        <v>90</v>
      </c>
      <c r="D19" s="742"/>
      <c r="E19" s="742"/>
      <c r="F19" s="743"/>
      <c r="G19" s="396" t="s">
        <v>174</v>
      </c>
      <c r="H19" s="307" t="s">
        <v>109</v>
      </c>
      <c r="I19" s="307" t="s">
        <v>104</v>
      </c>
      <c r="J19" s="307" t="s">
        <v>135</v>
      </c>
      <c r="K19" s="307" t="s">
        <v>123</v>
      </c>
      <c r="L19" s="331" t="s">
        <v>226</v>
      </c>
      <c r="M19" s="416" t="s">
        <v>259</v>
      </c>
      <c r="N19" s="283">
        <f t="shared" si="0"/>
        <v>599553.22</v>
      </c>
      <c r="O19" s="328">
        <v>1</v>
      </c>
      <c r="P19" s="329">
        <f t="shared" si="1"/>
        <v>599553.22</v>
      </c>
      <c r="Q19" s="329">
        <f>580000+33473.22-13920</f>
        <v>599553.22</v>
      </c>
      <c r="R19" s="332">
        <v>0</v>
      </c>
      <c r="S19" s="332">
        <v>0</v>
      </c>
      <c r="T19" s="310" t="s">
        <v>14</v>
      </c>
      <c r="U19" s="573">
        <v>52</v>
      </c>
      <c r="V19" s="284">
        <v>1</v>
      </c>
      <c r="W19" s="573">
        <v>74</v>
      </c>
      <c r="X19" s="312" t="s">
        <v>61</v>
      </c>
      <c r="Y19" s="417" t="s">
        <v>306</v>
      </c>
      <c r="Z19" s="333"/>
      <c r="AA19" s="310" t="s">
        <v>43</v>
      </c>
      <c r="AC19" s="152">
        <v>6870</v>
      </c>
    </row>
    <row r="20" spans="2:29" s="152" customFormat="1" ht="30" customHeight="1" x14ac:dyDescent="0.2">
      <c r="B20" s="307" t="s">
        <v>172</v>
      </c>
      <c r="C20" s="741" t="s">
        <v>403</v>
      </c>
      <c r="D20" s="742"/>
      <c r="E20" s="742"/>
      <c r="F20" s="743"/>
      <c r="G20" s="396" t="s">
        <v>181</v>
      </c>
      <c r="H20" s="307" t="s">
        <v>109</v>
      </c>
      <c r="I20" s="307" t="s">
        <v>104</v>
      </c>
      <c r="J20" s="307" t="s">
        <v>135</v>
      </c>
      <c r="K20" s="307" t="s">
        <v>123</v>
      </c>
      <c r="L20" s="331" t="s">
        <v>392</v>
      </c>
      <c r="M20" s="416">
        <v>220020018</v>
      </c>
      <c r="N20" s="283">
        <f t="shared" si="0"/>
        <v>50000</v>
      </c>
      <c r="O20" s="328">
        <v>1</v>
      </c>
      <c r="P20" s="329">
        <f t="shared" si="1"/>
        <v>50000</v>
      </c>
      <c r="Q20" s="329">
        <v>50000</v>
      </c>
      <c r="R20" s="332">
        <v>0</v>
      </c>
      <c r="S20" s="332">
        <v>0</v>
      </c>
      <c r="T20" s="310" t="s">
        <v>180</v>
      </c>
      <c r="U20" s="573">
        <v>1</v>
      </c>
      <c r="V20" s="312">
        <v>1</v>
      </c>
      <c r="W20" s="573">
        <v>195</v>
      </c>
      <c r="X20" s="312" t="s">
        <v>61</v>
      </c>
      <c r="Y20" s="312" t="s">
        <v>306</v>
      </c>
      <c r="Z20" s="333"/>
      <c r="AA20" s="310" t="s">
        <v>43</v>
      </c>
      <c r="AC20" s="152">
        <v>21309</v>
      </c>
    </row>
    <row r="21" spans="2:29" s="152" customFormat="1" ht="30" customHeight="1" x14ac:dyDescent="0.2">
      <c r="B21" s="307" t="s">
        <v>283</v>
      </c>
      <c r="C21" s="741" t="s">
        <v>173</v>
      </c>
      <c r="D21" s="742"/>
      <c r="E21" s="742"/>
      <c r="F21" s="743"/>
      <c r="G21" s="396" t="s">
        <v>19</v>
      </c>
      <c r="H21" s="307" t="s">
        <v>109</v>
      </c>
      <c r="I21" s="307" t="s">
        <v>104</v>
      </c>
      <c r="J21" s="307" t="s">
        <v>135</v>
      </c>
      <c r="K21" s="307" t="s">
        <v>123</v>
      </c>
      <c r="L21" s="331" t="s">
        <v>175</v>
      </c>
      <c r="M21" s="416" t="s">
        <v>260</v>
      </c>
      <c r="N21" s="283">
        <f t="shared" si="0"/>
        <v>165656.47</v>
      </c>
      <c r="O21" s="328">
        <v>1</v>
      </c>
      <c r="P21" s="329">
        <f t="shared" si="1"/>
        <v>165656.47</v>
      </c>
      <c r="Q21" s="329">
        <v>165656.47</v>
      </c>
      <c r="R21" s="332">
        <v>0</v>
      </c>
      <c r="S21" s="332">
        <v>0</v>
      </c>
      <c r="T21" s="310" t="s">
        <v>14</v>
      </c>
      <c r="U21" s="573">
        <v>52</v>
      </c>
      <c r="V21" s="312">
        <v>1</v>
      </c>
      <c r="W21" s="573">
        <v>389</v>
      </c>
      <c r="X21" s="312" t="s">
        <v>61</v>
      </c>
      <c r="Y21" s="312" t="s">
        <v>306</v>
      </c>
      <c r="Z21" s="333" t="s">
        <v>43</v>
      </c>
      <c r="AA21" s="310"/>
      <c r="AC21" s="152">
        <v>31380</v>
      </c>
    </row>
    <row r="22" spans="2:29" s="152" customFormat="1" ht="30" customHeight="1" x14ac:dyDescent="0.2">
      <c r="B22" s="307" t="s">
        <v>394</v>
      </c>
      <c r="C22" s="741" t="s">
        <v>90</v>
      </c>
      <c r="D22" s="742"/>
      <c r="E22" s="742"/>
      <c r="F22" s="743"/>
      <c r="G22" s="396" t="s">
        <v>181</v>
      </c>
      <c r="H22" s="307" t="s">
        <v>109</v>
      </c>
      <c r="I22" s="307" t="s">
        <v>104</v>
      </c>
      <c r="J22" s="307" t="s">
        <v>135</v>
      </c>
      <c r="K22" s="307" t="s">
        <v>123</v>
      </c>
      <c r="L22" s="331" t="s">
        <v>393</v>
      </c>
      <c r="M22" s="416">
        <v>220020046</v>
      </c>
      <c r="N22" s="283">
        <f t="shared" si="0"/>
        <v>672347.21</v>
      </c>
      <c r="O22" s="328">
        <v>0.95</v>
      </c>
      <c r="P22" s="329">
        <f t="shared" si="1"/>
        <v>672347.21</v>
      </c>
      <c r="Q22" s="329">
        <v>672347.21</v>
      </c>
      <c r="R22" s="332">
        <v>0</v>
      </c>
      <c r="S22" s="332">
        <v>0</v>
      </c>
      <c r="T22" s="310" t="s">
        <v>14</v>
      </c>
      <c r="U22" s="573">
        <v>52</v>
      </c>
      <c r="V22" s="312">
        <v>1</v>
      </c>
      <c r="W22" s="573">
        <v>195</v>
      </c>
      <c r="X22" s="312" t="s">
        <v>61</v>
      </c>
      <c r="Y22" s="312" t="s">
        <v>306</v>
      </c>
      <c r="Z22" s="333"/>
      <c r="AA22" s="310" t="s">
        <v>43</v>
      </c>
      <c r="AC22" s="152">
        <v>21559</v>
      </c>
    </row>
    <row r="23" spans="2:29" s="152" customFormat="1" ht="30" customHeight="1" x14ac:dyDescent="0.2">
      <c r="B23" s="307" t="s">
        <v>284</v>
      </c>
      <c r="C23" s="741" t="s">
        <v>341</v>
      </c>
      <c r="D23" s="742"/>
      <c r="E23" s="742"/>
      <c r="F23" s="743"/>
      <c r="G23" s="396" t="s">
        <v>19</v>
      </c>
      <c r="H23" s="307" t="s">
        <v>109</v>
      </c>
      <c r="I23" s="307" t="s">
        <v>180</v>
      </c>
      <c r="J23" s="307" t="s">
        <v>135</v>
      </c>
      <c r="K23" s="307" t="s">
        <v>123</v>
      </c>
      <c r="L23" s="331" t="s">
        <v>340</v>
      </c>
      <c r="M23" s="416">
        <v>220020034</v>
      </c>
      <c r="N23" s="283">
        <f t="shared" si="0"/>
        <v>300000.01</v>
      </c>
      <c r="O23" s="328">
        <v>1</v>
      </c>
      <c r="P23" s="329">
        <f t="shared" si="1"/>
        <v>300000.01</v>
      </c>
      <c r="Q23" s="329">
        <f>300000+50000-49999.99</f>
        <v>300000.01</v>
      </c>
      <c r="R23" s="332">
        <v>0</v>
      </c>
      <c r="S23" s="332">
        <v>0</v>
      </c>
      <c r="T23" s="310" t="s">
        <v>180</v>
      </c>
      <c r="U23" s="573">
        <v>6</v>
      </c>
      <c r="V23" s="312">
        <v>1</v>
      </c>
      <c r="W23" s="573">
        <v>600</v>
      </c>
      <c r="X23" s="312" t="s">
        <v>61</v>
      </c>
      <c r="Y23" s="312" t="s">
        <v>234</v>
      </c>
      <c r="Z23" s="333" t="s">
        <v>43</v>
      </c>
      <c r="AA23" s="310"/>
    </row>
    <row r="24" spans="2:29" s="152" customFormat="1" ht="36" customHeight="1" thickBot="1" x14ac:dyDescent="0.25">
      <c r="B24" s="305" t="s">
        <v>385</v>
      </c>
      <c r="C24" s="744" t="s">
        <v>377</v>
      </c>
      <c r="D24" s="745"/>
      <c r="E24" s="745"/>
      <c r="F24" s="746"/>
      <c r="G24" s="574" t="s">
        <v>19</v>
      </c>
      <c r="H24" s="305" t="s">
        <v>109</v>
      </c>
      <c r="I24" s="305" t="s">
        <v>104</v>
      </c>
      <c r="J24" s="305" t="s">
        <v>135</v>
      </c>
      <c r="K24" s="305"/>
      <c r="L24" s="509" t="s">
        <v>359</v>
      </c>
      <c r="M24" s="622">
        <v>220020079</v>
      </c>
      <c r="N24" s="302">
        <f t="shared" si="0"/>
        <v>9049580</v>
      </c>
      <c r="O24" s="334">
        <v>1</v>
      </c>
      <c r="P24" s="455">
        <f t="shared" si="1"/>
        <v>9049580</v>
      </c>
      <c r="Q24" s="335">
        <v>0</v>
      </c>
      <c r="R24" s="335">
        <v>9049580</v>
      </c>
      <c r="S24" s="335">
        <v>0</v>
      </c>
      <c r="T24" s="304" t="s">
        <v>14</v>
      </c>
      <c r="U24" s="575">
        <v>374</v>
      </c>
      <c r="V24" s="286">
        <v>1</v>
      </c>
      <c r="W24" s="575">
        <v>1562</v>
      </c>
      <c r="X24" s="286" t="s">
        <v>61</v>
      </c>
      <c r="Y24" s="286" t="s">
        <v>306</v>
      </c>
      <c r="Z24" s="336"/>
      <c r="AA24" s="304" t="s">
        <v>43</v>
      </c>
    </row>
    <row r="25" spans="2:29" ht="13.5" thickBot="1" x14ac:dyDescent="0.25">
      <c r="B25" s="1"/>
      <c r="C25" s="1"/>
      <c r="D25" s="1"/>
      <c r="E25" s="1"/>
      <c r="F25" s="1"/>
      <c r="G25" s="1"/>
      <c r="H25" s="1"/>
      <c r="I25" s="1"/>
      <c r="J25" s="1"/>
      <c r="K25" s="1"/>
      <c r="L25" s="19" t="s">
        <v>11</v>
      </c>
      <c r="M25" s="16"/>
      <c r="N25" s="17">
        <f>SUM(N15:N24)</f>
        <v>13161709.960000001</v>
      </c>
      <c r="O25" s="27"/>
      <c r="P25" s="17">
        <f>SUM(P15:P24)</f>
        <v>13161709.960000001</v>
      </c>
      <c r="Q25" s="18">
        <f>SUM(Q15:Q24)</f>
        <v>4112129.96</v>
      </c>
      <c r="R25" s="18">
        <f>SUM(R15:R24)</f>
        <v>9049580</v>
      </c>
      <c r="S25" s="18">
        <f>SUM(S15:S24)</f>
        <v>0</v>
      </c>
      <c r="T25" s="1"/>
      <c r="U25" s="1"/>
      <c r="V25" s="13"/>
      <c r="W25" s="13"/>
      <c r="X25" s="13"/>
      <c r="Y25" s="13"/>
      <c r="Z25" s="13"/>
      <c r="AA25" s="13"/>
    </row>
    <row r="26" spans="2:29" x14ac:dyDescent="0.2">
      <c r="B26" s="1"/>
      <c r="C26" s="1"/>
      <c r="D26" s="1"/>
      <c r="E26" s="1"/>
      <c r="F26" s="1"/>
      <c r="G26" s="1"/>
      <c r="H26" s="1"/>
      <c r="I26" s="1"/>
      <c r="J26" s="1"/>
      <c r="K26" s="1"/>
      <c r="L26" s="1"/>
      <c r="M26" s="1"/>
      <c r="N26" s="1"/>
      <c r="Q26" s="477"/>
      <c r="S26" s="1"/>
      <c r="T26" s="1"/>
      <c r="U26" s="1"/>
      <c r="V26" s="13"/>
      <c r="W26" s="13"/>
      <c r="X26" s="13"/>
      <c r="Y26" s="13"/>
      <c r="Z26" s="13"/>
      <c r="AA26" s="13"/>
    </row>
    <row r="27" spans="2:29" x14ac:dyDescent="0.2">
      <c r="B27" s="1"/>
      <c r="C27" s="1"/>
      <c r="D27" s="1"/>
      <c r="E27" s="1"/>
      <c r="F27" s="1"/>
      <c r="G27" s="1"/>
      <c r="H27" s="1"/>
      <c r="I27" s="1"/>
      <c r="J27" s="1"/>
      <c r="K27" s="1"/>
      <c r="L27" s="1"/>
      <c r="M27" s="1"/>
      <c r="N27" s="1"/>
      <c r="Q27" s="477"/>
      <c r="R27" s="652"/>
      <c r="S27" s="1"/>
      <c r="T27" s="1"/>
      <c r="U27" s="1"/>
      <c r="V27" s="13"/>
      <c r="W27" s="13"/>
      <c r="X27" s="13"/>
      <c r="Y27" s="13"/>
      <c r="Z27" s="13"/>
      <c r="AA27" s="13"/>
    </row>
    <row r="28" spans="2:29" x14ac:dyDescent="0.2">
      <c r="B28" s="1"/>
      <c r="C28" s="1"/>
      <c r="D28" s="1"/>
      <c r="E28" s="1"/>
      <c r="F28" s="1"/>
      <c r="G28" s="1"/>
      <c r="H28" s="1"/>
      <c r="I28" s="1"/>
      <c r="J28" s="1"/>
      <c r="K28" s="1"/>
      <c r="L28" s="1"/>
      <c r="M28" s="1"/>
      <c r="N28" s="1"/>
      <c r="S28" s="1"/>
      <c r="T28" s="1"/>
      <c r="U28" s="1"/>
      <c r="V28" s="13"/>
      <c r="W28" s="13"/>
      <c r="X28" s="13"/>
      <c r="Y28" s="13"/>
      <c r="Z28" s="13"/>
      <c r="AA28" s="13"/>
    </row>
    <row r="29" spans="2:29" x14ac:dyDescent="0.2">
      <c r="B29" s="1"/>
      <c r="C29" s="1"/>
      <c r="D29" s="1"/>
      <c r="E29" s="1"/>
      <c r="F29" s="1"/>
      <c r="G29" s="1"/>
      <c r="H29" s="1"/>
      <c r="I29" s="1"/>
      <c r="J29" s="1"/>
      <c r="K29" s="1"/>
      <c r="L29" s="1"/>
      <c r="M29" s="1"/>
      <c r="N29" s="1"/>
      <c r="S29" s="1"/>
      <c r="T29" s="1"/>
      <c r="U29" s="1"/>
      <c r="V29" s="13"/>
      <c r="W29" s="13"/>
      <c r="X29" s="13"/>
      <c r="Y29" s="13"/>
      <c r="Z29" s="13"/>
      <c r="AA29" s="13"/>
    </row>
    <row r="30" spans="2:29" x14ac:dyDescent="0.2">
      <c r="C30" s="147"/>
      <c r="D30" s="147"/>
      <c r="E30" s="147"/>
      <c r="F30" s="147"/>
      <c r="V30" s="141"/>
      <c r="W30" s="141"/>
      <c r="X30" s="141"/>
      <c r="Y30" s="141"/>
      <c r="Z30" s="141"/>
      <c r="AA30" s="141"/>
    </row>
    <row r="31" spans="2:29" x14ac:dyDescent="0.2">
      <c r="V31" s="680" t="s">
        <v>415</v>
      </c>
      <c r="W31" s="680"/>
      <c r="X31" s="680"/>
      <c r="Y31" s="680"/>
      <c r="Z31" s="680"/>
      <c r="AA31" s="680"/>
    </row>
    <row r="32" spans="2:29" ht="18" customHeight="1" x14ac:dyDescent="0.2">
      <c r="V32" s="681" t="s">
        <v>17</v>
      </c>
      <c r="W32" s="681"/>
      <c r="X32" s="681"/>
      <c r="Y32" s="681"/>
      <c r="Z32" s="681"/>
      <c r="AA32" s="681"/>
    </row>
    <row r="33" spans="9:18" x14ac:dyDescent="0.2">
      <c r="I33" s="59"/>
    </row>
    <row r="39" spans="9:18" x14ac:dyDescent="0.2">
      <c r="M39" s="560"/>
    </row>
    <row r="44" spans="9:18" x14ac:dyDescent="0.2">
      <c r="Q44" s="477"/>
    </row>
    <row r="46" spans="9:18" x14ac:dyDescent="0.2">
      <c r="Q46" s="151"/>
      <c r="R46" s="151"/>
    </row>
    <row r="47" spans="9:18" x14ac:dyDescent="0.2">
      <c r="Q47" s="77"/>
      <c r="R47" s="77"/>
    </row>
    <row r="48" spans="9:18" x14ac:dyDescent="0.2">
      <c r="Q48" s="60"/>
      <c r="R48" s="77"/>
    </row>
    <row r="49" spans="17:17" x14ac:dyDescent="0.2">
      <c r="Q49" s="151"/>
    </row>
  </sheetData>
  <mergeCells count="37">
    <mergeCell ref="B11:B12"/>
    <mergeCell ref="C11:F12"/>
    <mergeCell ref="L11:L12"/>
    <mergeCell ref="O11:O12"/>
    <mergeCell ref="G11:G12"/>
    <mergeCell ref="J11:J12"/>
    <mergeCell ref="H11:H12"/>
    <mergeCell ref="I11:I12"/>
    <mergeCell ref="M11:M12"/>
    <mergeCell ref="K11:K12"/>
    <mergeCell ref="C21:F21"/>
    <mergeCell ref="C22:F22"/>
    <mergeCell ref="C24:F24"/>
    <mergeCell ref="C23:F23"/>
    <mergeCell ref="C15:F15"/>
    <mergeCell ref="C16:F16"/>
    <mergeCell ref="V32:AA32"/>
    <mergeCell ref="V31:AA31"/>
    <mergeCell ref="N11:N12"/>
    <mergeCell ref="Y11:Y12"/>
    <mergeCell ref="W11:W12"/>
    <mergeCell ref="Z11:AA11"/>
    <mergeCell ref="X11:X12"/>
    <mergeCell ref="T11:V11"/>
    <mergeCell ref="P11:S11"/>
    <mergeCell ref="T6:W6"/>
    <mergeCell ref="L7:Q7"/>
    <mergeCell ref="L8:Q8"/>
    <mergeCell ref="L9:R9"/>
    <mergeCell ref="L4:Q4"/>
    <mergeCell ref="L5:R6"/>
    <mergeCell ref="C14:F14"/>
    <mergeCell ref="C17:F17"/>
    <mergeCell ref="C18:F18"/>
    <mergeCell ref="C20:F20"/>
    <mergeCell ref="L3:Q3"/>
    <mergeCell ref="C19:F19"/>
  </mergeCells>
  <phoneticPr fontId="0" type="noConversion"/>
  <printOptions horizontalCentered="1"/>
  <pageMargins left="0" right="0" top="0" bottom="0" header="0" footer="0"/>
  <pageSetup paperSize="5" scale="65" orientation="landscape"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5"/>
  <sheetViews>
    <sheetView view="pageBreakPreview" topLeftCell="G4" zoomScaleNormal="115" zoomScaleSheetLayoutView="100" workbookViewId="0">
      <selection activeCell="S21" sqref="S21"/>
    </sheetView>
  </sheetViews>
  <sheetFormatPr baseColWidth="10" defaultRowHeight="12.75" x14ac:dyDescent="0.2"/>
  <cols>
    <col min="1" max="1" width="2" style="62" customWidth="1"/>
    <col min="2" max="2" width="10.28515625" style="62" customWidth="1"/>
    <col min="3" max="4" width="10.7109375" style="62" customWidth="1"/>
    <col min="5" max="5" width="8.85546875" style="62" customWidth="1"/>
    <col min="6" max="6" width="6.140625" style="62" customWidth="1"/>
    <col min="7" max="7" width="7.140625" style="62" customWidth="1"/>
    <col min="8" max="8" width="5.7109375" style="62" customWidth="1"/>
    <col min="9" max="9" width="8.42578125" style="62" customWidth="1"/>
    <col min="10" max="10" width="7.42578125" style="62" customWidth="1"/>
    <col min="11" max="11" width="15.85546875" style="62" customWidth="1"/>
    <col min="12" max="12" width="17.28515625" style="62" customWidth="1"/>
    <col min="13" max="13" width="10.85546875" style="62" customWidth="1"/>
    <col min="14" max="14" width="12.28515625" style="62" customWidth="1"/>
    <col min="15" max="15" width="7.42578125" style="62" customWidth="1"/>
    <col min="16" max="16" width="12.28515625" style="62" customWidth="1"/>
    <col min="17" max="17" width="12" style="62" customWidth="1"/>
    <col min="18" max="18" width="12.28515625" style="62" customWidth="1"/>
    <col min="19" max="19" width="12.140625" style="62" customWidth="1"/>
    <col min="20" max="20" width="8.5703125" style="62" customWidth="1"/>
    <col min="21" max="21" width="8.28515625" style="62" customWidth="1"/>
    <col min="22" max="22" width="9.42578125" style="62" customWidth="1"/>
    <col min="23" max="23" width="9.28515625" style="62" customWidth="1"/>
    <col min="24" max="24" width="10.42578125" style="62" customWidth="1"/>
    <col min="25" max="25" width="6.5703125" style="62" customWidth="1"/>
    <col min="26" max="26" width="6.140625" style="62" customWidth="1"/>
    <col min="27" max="27" width="5.42578125" style="62" customWidth="1"/>
    <col min="28" max="28" width="2.5703125" style="62" hidden="1" customWidth="1"/>
    <col min="29" max="16384" width="11.42578125" style="62"/>
  </cols>
  <sheetData>
    <row r="1" spans="1:29" ht="13.5" thickBot="1" x14ac:dyDescent="0.25"/>
    <row r="2" spans="1:29" x14ac:dyDescent="0.2">
      <c r="B2" s="134"/>
      <c r="C2" s="135"/>
      <c r="D2" s="135"/>
      <c r="E2" s="135"/>
      <c r="F2" s="135"/>
      <c r="G2" s="135"/>
      <c r="H2" s="135"/>
      <c r="I2" s="135"/>
      <c r="J2" s="135"/>
      <c r="K2" s="135"/>
      <c r="L2" s="135"/>
      <c r="M2" s="135"/>
      <c r="N2" s="135"/>
      <c r="O2" s="135"/>
      <c r="P2" s="135"/>
      <c r="Q2" s="135"/>
      <c r="R2" s="135"/>
      <c r="S2" s="135"/>
      <c r="T2" s="135"/>
      <c r="U2" s="135"/>
      <c r="V2" s="135"/>
      <c r="W2" s="135"/>
      <c r="X2" s="135"/>
      <c r="Y2" s="135"/>
      <c r="Z2" s="135"/>
      <c r="AA2" s="136"/>
    </row>
    <row r="3" spans="1:29" ht="15.75" x14ac:dyDescent="0.25">
      <c r="A3" s="138"/>
      <c r="C3" s="175"/>
      <c r="D3" s="178" t="s">
        <v>88</v>
      </c>
      <c r="F3" s="22"/>
      <c r="G3" s="67"/>
      <c r="H3" s="175"/>
      <c r="I3" s="175"/>
      <c r="J3" s="175"/>
      <c r="K3" s="175"/>
      <c r="L3" s="693" t="s">
        <v>24</v>
      </c>
      <c r="M3" s="693"/>
      <c r="N3" s="693"/>
      <c r="O3" s="693"/>
      <c r="P3" s="693"/>
      <c r="Q3" s="693"/>
      <c r="R3" s="175"/>
      <c r="S3" s="175"/>
      <c r="T3" s="166" t="s">
        <v>56</v>
      </c>
      <c r="U3" s="22" t="s">
        <v>116</v>
      </c>
      <c r="V3" s="175"/>
      <c r="W3" s="175"/>
      <c r="X3" s="175"/>
      <c r="Y3" s="175"/>
      <c r="Z3" s="175"/>
      <c r="AA3" s="176"/>
    </row>
    <row r="4" spans="1:29" ht="15.75" x14ac:dyDescent="0.25">
      <c r="A4" s="138"/>
      <c r="C4" s="175"/>
      <c r="D4" s="168" t="s">
        <v>55</v>
      </c>
      <c r="E4" s="22"/>
      <c r="F4" s="22"/>
      <c r="G4" s="30"/>
      <c r="H4" s="175"/>
      <c r="I4" s="175"/>
      <c r="J4" s="175"/>
      <c r="K4" s="175"/>
      <c r="L4" s="693" t="s">
        <v>25</v>
      </c>
      <c r="M4" s="693"/>
      <c r="N4" s="693"/>
      <c r="O4" s="693"/>
      <c r="P4" s="693"/>
      <c r="Q4" s="693"/>
      <c r="R4" s="175"/>
      <c r="S4" s="175"/>
      <c r="T4" s="175"/>
      <c r="U4" s="175"/>
      <c r="V4" s="175"/>
      <c r="W4" s="175"/>
      <c r="X4" s="175"/>
      <c r="Y4" s="175"/>
      <c r="Z4" s="175"/>
      <c r="AA4" s="176"/>
    </row>
    <row r="5" spans="1:29" ht="12.75" customHeight="1" x14ac:dyDescent="0.2">
      <c r="A5" s="138"/>
      <c r="C5" s="139"/>
      <c r="D5" s="168" t="s">
        <v>64</v>
      </c>
      <c r="E5" s="22"/>
      <c r="F5" s="168"/>
      <c r="G5" s="168"/>
      <c r="H5" s="139"/>
      <c r="I5" s="139"/>
      <c r="J5" s="139"/>
      <c r="K5" s="139"/>
      <c r="L5" s="690" t="s">
        <v>87</v>
      </c>
      <c r="M5" s="690"/>
      <c r="N5" s="690"/>
      <c r="O5" s="690"/>
      <c r="P5" s="690"/>
      <c r="Q5" s="690"/>
      <c r="R5" s="263"/>
      <c r="S5" s="139"/>
      <c r="T5" s="139"/>
      <c r="U5" s="139"/>
      <c r="V5" s="139"/>
      <c r="W5" s="139"/>
      <c r="X5" s="139"/>
      <c r="Y5" s="139"/>
      <c r="Z5" s="139"/>
      <c r="AA5" s="177"/>
    </row>
    <row r="6" spans="1:29" x14ac:dyDescent="0.2">
      <c r="B6" s="23"/>
      <c r="D6" s="168" t="s">
        <v>63</v>
      </c>
      <c r="E6" s="262" t="str">
        <f>'AGUA POTABLE 1'!E6</f>
        <v>11 DE ENERO DE 2016 (RESULTADOS FINALES DEL EJERCICIO)</v>
      </c>
      <c r="F6" s="22"/>
      <c r="G6" s="67"/>
      <c r="H6" s="67"/>
      <c r="I6" s="67"/>
      <c r="J6" s="67"/>
      <c r="K6" s="67"/>
      <c r="L6" s="690"/>
      <c r="M6" s="690"/>
      <c r="N6" s="690"/>
      <c r="O6" s="690"/>
      <c r="P6" s="690"/>
      <c r="Q6" s="690"/>
      <c r="R6" s="263"/>
      <c r="S6" s="34"/>
      <c r="T6" s="683" t="s">
        <v>39</v>
      </c>
      <c r="U6" s="683"/>
      <c r="V6" s="683"/>
      <c r="W6" s="683"/>
      <c r="X6" s="67"/>
      <c r="Y6" s="67"/>
      <c r="Z6" s="67"/>
      <c r="AA6" s="138"/>
    </row>
    <row r="7" spans="1:29" x14ac:dyDescent="0.2">
      <c r="B7" s="23"/>
      <c r="D7" s="168" t="s">
        <v>70</v>
      </c>
      <c r="F7" s="22"/>
      <c r="G7" s="67"/>
      <c r="H7" s="30"/>
      <c r="I7" s="30"/>
      <c r="J7" s="30"/>
      <c r="K7" s="30"/>
      <c r="L7" s="689" t="s">
        <v>62</v>
      </c>
      <c r="M7" s="689"/>
      <c r="N7" s="689"/>
      <c r="O7" s="689"/>
      <c r="P7" s="689"/>
      <c r="Q7" s="689"/>
      <c r="R7" s="30"/>
      <c r="S7" s="30"/>
      <c r="T7" s="36" t="s">
        <v>44</v>
      </c>
      <c r="U7" s="35" t="s">
        <v>45</v>
      </c>
      <c r="W7" s="67"/>
      <c r="X7" s="67"/>
      <c r="Y7" s="67"/>
      <c r="Z7" s="67"/>
      <c r="AA7" s="138"/>
    </row>
    <row r="8" spans="1:29" x14ac:dyDescent="0.2">
      <c r="B8" s="23"/>
      <c r="D8" s="168" t="s">
        <v>71</v>
      </c>
      <c r="E8" s="22"/>
      <c r="F8" s="22"/>
      <c r="G8" s="67"/>
      <c r="H8" s="139"/>
      <c r="I8" s="139"/>
      <c r="J8" s="139"/>
      <c r="K8" s="139"/>
      <c r="L8" s="687" t="s">
        <v>150</v>
      </c>
      <c r="M8" s="687"/>
      <c r="N8" s="687"/>
      <c r="O8" s="687"/>
      <c r="P8" s="687"/>
      <c r="Q8" s="687"/>
      <c r="S8" s="34"/>
      <c r="T8" s="36" t="s">
        <v>41</v>
      </c>
      <c r="U8" s="35" t="s">
        <v>46</v>
      </c>
      <c r="W8" s="34"/>
      <c r="X8" s="34"/>
      <c r="Y8" s="67"/>
      <c r="Z8" s="67"/>
      <c r="AA8" s="138"/>
    </row>
    <row r="9" spans="1:29" ht="13.5" thickBot="1" x14ac:dyDescent="0.25">
      <c r="B9" s="23"/>
      <c r="H9" s="67"/>
      <c r="I9" s="67"/>
      <c r="J9" s="67"/>
      <c r="K9" s="67"/>
      <c r="L9" s="688" t="s">
        <v>23</v>
      </c>
      <c r="M9" s="688"/>
      <c r="N9" s="688"/>
      <c r="O9" s="688"/>
      <c r="P9" s="688"/>
      <c r="Q9" s="688"/>
      <c r="R9" s="265"/>
      <c r="S9" s="67"/>
      <c r="T9" s="67"/>
      <c r="U9" s="67"/>
      <c r="V9" s="67"/>
      <c r="W9" s="36"/>
      <c r="X9" s="36" t="s">
        <v>26</v>
      </c>
      <c r="Y9" s="167">
        <v>6</v>
      </c>
      <c r="Z9" s="167" t="s">
        <v>27</v>
      </c>
      <c r="AA9" s="179">
        <f>'AGUA POTABLE 1'!$AA$9</f>
        <v>13</v>
      </c>
    </row>
    <row r="10" spans="1:29" ht="3.75" customHeight="1" thickBot="1" x14ac:dyDescent="0.25">
      <c r="B10" s="135"/>
      <c r="C10" s="135"/>
      <c r="D10" s="135"/>
      <c r="E10" s="135"/>
      <c r="F10" s="135"/>
      <c r="G10" s="135"/>
      <c r="H10" s="135"/>
      <c r="I10" s="135"/>
      <c r="J10" s="135"/>
      <c r="K10" s="135"/>
      <c r="L10" s="135"/>
      <c r="M10" s="135"/>
      <c r="N10" s="135"/>
      <c r="O10" s="135"/>
      <c r="P10" s="135"/>
      <c r="Q10" s="135"/>
      <c r="R10" s="135"/>
      <c r="S10" s="135"/>
      <c r="T10" s="135"/>
      <c r="U10" s="135"/>
      <c r="V10" s="135"/>
      <c r="W10" s="173"/>
      <c r="X10" s="173"/>
      <c r="Y10" s="173"/>
      <c r="Z10" s="173"/>
      <c r="AA10" s="173"/>
    </row>
    <row r="11" spans="1:29" s="7" customFormat="1" ht="31.5" customHeight="1" thickBot="1" x14ac:dyDescent="0.25">
      <c r="A11" s="66"/>
      <c r="B11" s="682" t="s">
        <v>136</v>
      </c>
      <c r="C11" s="682" t="s">
        <v>0</v>
      </c>
      <c r="D11" s="682"/>
      <c r="E11" s="682"/>
      <c r="F11" s="682"/>
      <c r="G11" s="682" t="s">
        <v>1</v>
      </c>
      <c r="H11" s="682" t="s">
        <v>2</v>
      </c>
      <c r="I11" s="682" t="s">
        <v>3</v>
      </c>
      <c r="J11" s="682" t="s">
        <v>37</v>
      </c>
      <c r="K11" s="682" t="s">
        <v>137</v>
      </c>
      <c r="L11" s="682" t="s">
        <v>4</v>
      </c>
      <c r="M11" s="691" t="s">
        <v>138</v>
      </c>
      <c r="N11" s="682" t="s">
        <v>5</v>
      </c>
      <c r="O11" s="682" t="s">
        <v>20</v>
      </c>
      <c r="P11" s="682" t="s">
        <v>6</v>
      </c>
      <c r="Q11" s="682"/>
      <c r="R11" s="682"/>
      <c r="S11" s="682"/>
      <c r="T11" s="682" t="s">
        <v>7</v>
      </c>
      <c r="U11" s="682"/>
      <c r="V11" s="682"/>
      <c r="W11" s="682" t="s">
        <v>8</v>
      </c>
      <c r="X11" s="682" t="s">
        <v>35</v>
      </c>
      <c r="Y11" s="682" t="s">
        <v>229</v>
      </c>
      <c r="Z11" s="682" t="s">
        <v>50</v>
      </c>
      <c r="AA11" s="682"/>
    </row>
    <row r="12" spans="1:29" s="7" customFormat="1" ht="31.5" customHeight="1" thickBot="1" x14ac:dyDescent="0.25">
      <c r="B12" s="682"/>
      <c r="C12" s="682"/>
      <c r="D12" s="682"/>
      <c r="E12" s="682"/>
      <c r="F12" s="682"/>
      <c r="G12" s="682"/>
      <c r="H12" s="682"/>
      <c r="I12" s="682"/>
      <c r="J12" s="682"/>
      <c r="K12" s="682"/>
      <c r="L12" s="682"/>
      <c r="M12" s="692"/>
      <c r="N12" s="682"/>
      <c r="O12" s="682"/>
      <c r="P12" s="180" t="s">
        <v>11</v>
      </c>
      <c r="Q12" s="529" t="s">
        <v>350</v>
      </c>
      <c r="R12" s="180" t="s">
        <v>60</v>
      </c>
      <c r="S12" s="201" t="s">
        <v>59</v>
      </c>
      <c r="T12" s="180" t="s">
        <v>12</v>
      </c>
      <c r="U12" s="180" t="s">
        <v>13</v>
      </c>
      <c r="V12" s="260" t="s">
        <v>151</v>
      </c>
      <c r="W12" s="682"/>
      <c r="X12" s="682"/>
      <c r="Y12" s="682"/>
      <c r="Z12" s="172" t="s">
        <v>42</v>
      </c>
      <c r="AA12" s="172" t="s">
        <v>40</v>
      </c>
      <c r="AC12" s="7" t="s">
        <v>430</v>
      </c>
    </row>
    <row r="13" spans="1:29" s="67" customFormat="1" ht="4.5" customHeight="1" thickBot="1" x14ac:dyDescent="0.25">
      <c r="B13" s="10"/>
      <c r="C13" s="10"/>
      <c r="D13" s="10"/>
      <c r="E13" s="10"/>
      <c r="F13" s="10"/>
      <c r="G13" s="10"/>
      <c r="H13" s="132"/>
      <c r="I13" s="132"/>
      <c r="J13" s="132"/>
      <c r="K13" s="132"/>
      <c r="L13" s="133"/>
      <c r="M13" s="133"/>
      <c r="N13" s="98"/>
      <c r="O13" s="10"/>
      <c r="P13" s="11"/>
      <c r="Q13" s="11"/>
      <c r="R13" s="11"/>
      <c r="S13" s="11"/>
      <c r="T13" s="11"/>
      <c r="U13" s="11"/>
      <c r="V13" s="11"/>
      <c r="W13" s="11"/>
      <c r="X13" s="11"/>
      <c r="Y13" s="11"/>
      <c r="Z13" s="11"/>
      <c r="AA13" s="11"/>
    </row>
    <row r="14" spans="1:29" ht="20.100000000000001" customHeight="1" x14ac:dyDescent="0.2">
      <c r="B14" s="46"/>
      <c r="C14" s="752" t="s">
        <v>29</v>
      </c>
      <c r="D14" s="753"/>
      <c r="E14" s="753"/>
      <c r="F14" s="754"/>
      <c r="G14" s="46"/>
      <c r="H14" s="47"/>
      <c r="I14" s="47"/>
      <c r="J14" s="47"/>
      <c r="K14" s="47"/>
      <c r="L14" s="48"/>
      <c r="M14" s="48"/>
      <c r="N14" s="49"/>
      <c r="O14" s="50"/>
      <c r="P14" s="51"/>
      <c r="Q14" s="51"/>
      <c r="R14" s="51"/>
      <c r="S14" s="52"/>
      <c r="T14" s="46"/>
      <c r="U14" s="53"/>
      <c r="V14" s="54"/>
      <c r="W14" s="55"/>
      <c r="X14" s="54"/>
      <c r="Y14" s="56"/>
      <c r="Z14" s="56"/>
      <c r="AA14" s="57"/>
    </row>
    <row r="15" spans="1:29" s="63" customFormat="1" ht="37.5" customHeight="1" x14ac:dyDescent="0.2">
      <c r="B15" s="418" t="s">
        <v>285</v>
      </c>
      <c r="C15" s="749" t="s">
        <v>339</v>
      </c>
      <c r="D15" s="750"/>
      <c r="E15" s="750"/>
      <c r="F15" s="751"/>
      <c r="G15" s="419" t="s">
        <v>19</v>
      </c>
      <c r="H15" s="420" t="s">
        <v>100</v>
      </c>
      <c r="I15" s="420" t="s">
        <v>102</v>
      </c>
      <c r="J15" s="420" t="s">
        <v>143</v>
      </c>
      <c r="K15" s="421" t="s">
        <v>119</v>
      </c>
      <c r="L15" s="422" t="s">
        <v>86</v>
      </c>
      <c r="M15" s="419" t="s">
        <v>233</v>
      </c>
      <c r="N15" s="423">
        <f t="shared" ref="N15:N16" si="0">P15</f>
        <v>2450000</v>
      </c>
      <c r="O15" s="424">
        <v>0.7</v>
      </c>
      <c r="P15" s="425">
        <f t="shared" ref="P15:P19" si="1">Q15+R15+S15</f>
        <v>2450000</v>
      </c>
      <c r="Q15" s="425">
        <f>2400000+50000</f>
        <v>2450000</v>
      </c>
      <c r="R15" s="425">
        <v>0</v>
      </c>
      <c r="S15" s="425">
        <v>0</v>
      </c>
      <c r="T15" s="301" t="s">
        <v>14</v>
      </c>
      <c r="U15" s="542">
        <v>99.02</v>
      </c>
      <c r="V15" s="426">
        <v>1</v>
      </c>
      <c r="W15" s="58">
        <v>331</v>
      </c>
      <c r="X15" s="426" t="s">
        <v>48</v>
      </c>
      <c r="Y15" s="426" t="s">
        <v>139</v>
      </c>
      <c r="Z15" s="427"/>
      <c r="AA15" s="419" t="s">
        <v>43</v>
      </c>
      <c r="AC15" s="63">
        <v>6857</v>
      </c>
    </row>
    <row r="16" spans="1:29" s="63" customFormat="1" ht="27" customHeight="1" x14ac:dyDescent="0.2">
      <c r="B16" s="428" t="s">
        <v>286</v>
      </c>
      <c r="C16" s="755" t="s">
        <v>338</v>
      </c>
      <c r="D16" s="756"/>
      <c r="E16" s="756"/>
      <c r="F16" s="757"/>
      <c r="G16" s="428" t="s">
        <v>19</v>
      </c>
      <c r="H16" s="420" t="s">
        <v>100</v>
      </c>
      <c r="I16" s="429" t="s">
        <v>102</v>
      </c>
      <c r="J16" s="420" t="s">
        <v>143</v>
      </c>
      <c r="K16" s="421" t="s">
        <v>119</v>
      </c>
      <c r="L16" s="623" t="s">
        <v>219</v>
      </c>
      <c r="M16" s="419" t="s">
        <v>261</v>
      </c>
      <c r="N16" s="423">
        <f t="shared" si="0"/>
        <v>780203.99</v>
      </c>
      <c r="O16" s="430">
        <v>0.92</v>
      </c>
      <c r="P16" s="425">
        <f t="shared" si="1"/>
        <v>780203.99</v>
      </c>
      <c r="Q16" s="431">
        <f>770000+30000-26363.99+6567.98</f>
        <v>780203.99</v>
      </c>
      <c r="R16" s="431">
        <v>0</v>
      </c>
      <c r="S16" s="431">
        <v>0</v>
      </c>
      <c r="T16" s="301" t="s">
        <v>14</v>
      </c>
      <c r="U16" s="541">
        <v>50.12</v>
      </c>
      <c r="V16" s="432">
        <v>1</v>
      </c>
      <c r="W16" s="200">
        <v>228</v>
      </c>
      <c r="X16" s="432" t="s">
        <v>48</v>
      </c>
      <c r="Y16" s="426" t="s">
        <v>235</v>
      </c>
      <c r="Z16" s="433"/>
      <c r="AA16" s="428" t="s">
        <v>43</v>
      </c>
    </row>
    <row r="17" spans="2:29" s="152" customFormat="1" ht="30" customHeight="1" x14ac:dyDescent="0.2">
      <c r="B17" s="419" t="s">
        <v>287</v>
      </c>
      <c r="C17" s="749" t="s">
        <v>401</v>
      </c>
      <c r="D17" s="750"/>
      <c r="E17" s="750"/>
      <c r="F17" s="751"/>
      <c r="G17" s="419" t="s">
        <v>19</v>
      </c>
      <c r="H17" s="420" t="s">
        <v>100</v>
      </c>
      <c r="I17" s="420" t="s">
        <v>102</v>
      </c>
      <c r="J17" s="420" t="s">
        <v>143</v>
      </c>
      <c r="K17" s="421" t="s">
        <v>119</v>
      </c>
      <c r="L17" s="422" t="s">
        <v>163</v>
      </c>
      <c r="M17" s="419">
        <v>220020167</v>
      </c>
      <c r="N17" s="423">
        <f>P17</f>
        <v>710589.74</v>
      </c>
      <c r="O17" s="434">
        <v>0.4</v>
      </c>
      <c r="P17" s="425">
        <f t="shared" si="1"/>
        <v>710589.74</v>
      </c>
      <c r="Q17" s="425">
        <v>710589.74</v>
      </c>
      <c r="R17" s="425">
        <v>0</v>
      </c>
      <c r="S17" s="425">
        <v>0</v>
      </c>
      <c r="T17" s="301" t="s">
        <v>14</v>
      </c>
      <c r="U17" s="543">
        <v>31.67</v>
      </c>
      <c r="V17" s="426">
        <v>1</v>
      </c>
      <c r="W17" s="58">
        <v>92</v>
      </c>
      <c r="X17" s="426" t="s">
        <v>48</v>
      </c>
      <c r="Y17" s="426" t="s">
        <v>235</v>
      </c>
      <c r="Z17" s="435"/>
      <c r="AA17" s="436" t="s">
        <v>43</v>
      </c>
      <c r="AC17" s="152">
        <v>6862</v>
      </c>
    </row>
    <row r="18" spans="2:29" s="152" customFormat="1" ht="30" customHeight="1" x14ac:dyDescent="0.2">
      <c r="B18" s="419" t="s">
        <v>288</v>
      </c>
      <c r="C18" s="749" t="s">
        <v>402</v>
      </c>
      <c r="D18" s="750"/>
      <c r="E18" s="750"/>
      <c r="F18" s="751"/>
      <c r="G18" s="419" t="s">
        <v>19</v>
      </c>
      <c r="H18" s="420" t="s">
        <v>100</v>
      </c>
      <c r="I18" s="420" t="s">
        <v>102</v>
      </c>
      <c r="J18" s="420" t="s">
        <v>143</v>
      </c>
      <c r="K18" s="421" t="s">
        <v>119</v>
      </c>
      <c r="L18" s="422" t="s">
        <v>220</v>
      </c>
      <c r="M18" s="419" t="s">
        <v>262</v>
      </c>
      <c r="N18" s="423">
        <f t="shared" ref="N18:N19" si="2">P18</f>
        <v>781680</v>
      </c>
      <c r="O18" s="434">
        <v>0.9</v>
      </c>
      <c r="P18" s="425">
        <f t="shared" si="1"/>
        <v>781680</v>
      </c>
      <c r="Q18" s="425">
        <f>600000+170000-2240+13920</f>
        <v>781680</v>
      </c>
      <c r="R18" s="425">
        <v>0</v>
      </c>
      <c r="S18" s="425">
        <v>0</v>
      </c>
      <c r="T18" s="301" t="s">
        <v>14</v>
      </c>
      <c r="U18" s="543">
        <v>31.67</v>
      </c>
      <c r="V18" s="426">
        <v>1</v>
      </c>
      <c r="W18" s="58">
        <v>565</v>
      </c>
      <c r="X18" s="426" t="s">
        <v>48</v>
      </c>
      <c r="Y18" s="426" t="s">
        <v>235</v>
      </c>
      <c r="Z18" s="435"/>
      <c r="AA18" s="436" t="s">
        <v>43</v>
      </c>
      <c r="AC18" s="152">
        <v>6864</v>
      </c>
    </row>
    <row r="19" spans="2:29" s="152" customFormat="1" ht="30" customHeight="1" x14ac:dyDescent="0.2">
      <c r="B19" s="594" t="s">
        <v>404</v>
      </c>
      <c r="C19" s="749" t="s">
        <v>400</v>
      </c>
      <c r="D19" s="750"/>
      <c r="E19" s="750"/>
      <c r="F19" s="751"/>
      <c r="G19" s="594" t="s">
        <v>19</v>
      </c>
      <c r="H19" s="595" t="s">
        <v>100</v>
      </c>
      <c r="I19" s="595" t="s">
        <v>102</v>
      </c>
      <c r="J19" s="595" t="s">
        <v>143</v>
      </c>
      <c r="K19" s="421" t="s">
        <v>119</v>
      </c>
      <c r="L19" s="624" t="s">
        <v>399</v>
      </c>
      <c r="M19" s="594">
        <v>220020142</v>
      </c>
      <c r="N19" s="423">
        <f t="shared" si="2"/>
        <v>71094.509999999995</v>
      </c>
      <c r="O19" s="596">
        <v>1</v>
      </c>
      <c r="P19" s="425">
        <f t="shared" si="1"/>
        <v>71094.509999999995</v>
      </c>
      <c r="Q19" s="597">
        <v>71094.509999999995</v>
      </c>
      <c r="R19" s="597">
        <v>0</v>
      </c>
      <c r="S19" s="597">
        <v>0</v>
      </c>
      <c r="T19" s="310" t="s">
        <v>14</v>
      </c>
      <c r="U19" s="598">
        <v>187.92</v>
      </c>
      <c r="V19" s="599">
        <v>1</v>
      </c>
      <c r="W19" s="600">
        <v>213</v>
      </c>
      <c r="X19" s="426" t="s">
        <v>48</v>
      </c>
      <c r="Y19" s="599" t="s">
        <v>235</v>
      </c>
      <c r="Z19" s="601"/>
      <c r="AA19" s="602" t="s">
        <v>43</v>
      </c>
    </row>
    <row r="20" spans="2:29" s="152" customFormat="1" ht="34.5" customHeight="1" x14ac:dyDescent="0.2">
      <c r="B20" s="419" t="s">
        <v>331</v>
      </c>
      <c r="C20" s="749" t="s">
        <v>332</v>
      </c>
      <c r="D20" s="750"/>
      <c r="E20" s="750"/>
      <c r="F20" s="751"/>
      <c r="G20" s="419" t="s">
        <v>19</v>
      </c>
      <c r="H20" s="420" t="s">
        <v>100</v>
      </c>
      <c r="I20" s="420" t="s">
        <v>103</v>
      </c>
      <c r="J20" s="420" t="s">
        <v>143</v>
      </c>
      <c r="K20" s="421" t="s">
        <v>411</v>
      </c>
      <c r="L20" s="422" t="s">
        <v>333</v>
      </c>
      <c r="M20" s="419">
        <v>220020080</v>
      </c>
      <c r="N20" s="423">
        <f t="shared" ref="N20:N26" si="3">P20</f>
        <v>998999.99</v>
      </c>
      <c r="O20" s="434">
        <v>1</v>
      </c>
      <c r="P20" s="425">
        <f t="shared" ref="P20:P26" si="4">Q20+R20+S20</f>
        <v>998999.99</v>
      </c>
      <c r="Q20" s="425">
        <v>0</v>
      </c>
      <c r="R20" s="425">
        <v>0</v>
      </c>
      <c r="S20" s="425">
        <v>998999.99</v>
      </c>
      <c r="T20" s="301" t="s">
        <v>334</v>
      </c>
      <c r="U20" s="543">
        <v>1</v>
      </c>
      <c r="V20" s="426">
        <v>1</v>
      </c>
      <c r="W20" s="58">
        <v>99</v>
      </c>
      <c r="X20" s="426" t="s">
        <v>48</v>
      </c>
      <c r="Y20" s="426" t="s">
        <v>236</v>
      </c>
      <c r="Z20" s="435"/>
      <c r="AA20" s="436" t="s">
        <v>43</v>
      </c>
    </row>
    <row r="21" spans="2:29" s="152" customFormat="1" ht="30" customHeight="1" x14ac:dyDescent="0.2">
      <c r="B21" s="418" t="s">
        <v>360</v>
      </c>
      <c r="C21" s="749" t="s">
        <v>361</v>
      </c>
      <c r="D21" s="750"/>
      <c r="E21" s="750"/>
      <c r="F21" s="751"/>
      <c r="G21" s="418" t="s">
        <v>19</v>
      </c>
      <c r="H21" s="550" t="s">
        <v>100</v>
      </c>
      <c r="I21" s="550" t="s">
        <v>103</v>
      </c>
      <c r="J21" s="550" t="s">
        <v>143</v>
      </c>
      <c r="K21" s="550" t="s">
        <v>412</v>
      </c>
      <c r="L21" s="646" t="s">
        <v>362</v>
      </c>
      <c r="M21" s="418">
        <v>220020036</v>
      </c>
      <c r="N21" s="423">
        <f t="shared" si="3"/>
        <v>396281.44</v>
      </c>
      <c r="O21" s="551">
        <v>1</v>
      </c>
      <c r="P21" s="425">
        <f t="shared" si="4"/>
        <v>396281.44</v>
      </c>
      <c r="Q21" s="489">
        <v>0</v>
      </c>
      <c r="R21" s="489">
        <v>396281.44</v>
      </c>
      <c r="S21" s="489">
        <v>0</v>
      </c>
      <c r="T21" s="443" t="s">
        <v>14</v>
      </c>
      <c r="U21" s="552">
        <v>345</v>
      </c>
      <c r="V21" s="553">
        <v>1</v>
      </c>
      <c r="W21" s="554">
        <v>33</v>
      </c>
      <c r="X21" s="553" t="s">
        <v>48</v>
      </c>
      <c r="Y21" s="553" t="s">
        <v>236</v>
      </c>
      <c r="Z21" s="555"/>
      <c r="AA21" s="556" t="s">
        <v>43</v>
      </c>
    </row>
    <row r="22" spans="2:29" s="152" customFormat="1" ht="30" customHeight="1" x14ac:dyDescent="0.2">
      <c r="B22" s="418" t="s">
        <v>364</v>
      </c>
      <c r="C22" s="749" t="s">
        <v>363</v>
      </c>
      <c r="D22" s="750"/>
      <c r="E22" s="750"/>
      <c r="F22" s="751"/>
      <c r="G22" s="418" t="s">
        <v>19</v>
      </c>
      <c r="H22" s="550" t="s">
        <v>100</v>
      </c>
      <c r="I22" s="550" t="s">
        <v>102</v>
      </c>
      <c r="J22" s="550" t="s">
        <v>143</v>
      </c>
      <c r="K22" s="550" t="s">
        <v>412</v>
      </c>
      <c r="L22" s="646" t="s">
        <v>365</v>
      </c>
      <c r="M22" s="418">
        <v>220020044</v>
      </c>
      <c r="N22" s="423">
        <f t="shared" si="3"/>
        <v>219260.22</v>
      </c>
      <c r="O22" s="551">
        <v>1</v>
      </c>
      <c r="P22" s="425">
        <f t="shared" si="4"/>
        <v>219260.22</v>
      </c>
      <c r="Q22" s="489">
        <v>0</v>
      </c>
      <c r="R22" s="489">
        <v>219260.22</v>
      </c>
      <c r="S22" s="489">
        <v>0</v>
      </c>
      <c r="T22" s="443" t="s">
        <v>14</v>
      </c>
      <c r="U22" s="552">
        <v>62</v>
      </c>
      <c r="V22" s="553">
        <v>1</v>
      </c>
      <c r="W22" s="554">
        <v>18</v>
      </c>
      <c r="X22" s="553" t="s">
        <v>48</v>
      </c>
      <c r="Y22" s="553" t="s">
        <v>236</v>
      </c>
      <c r="Z22" s="555"/>
      <c r="AA22" s="556" t="s">
        <v>43</v>
      </c>
    </row>
    <row r="23" spans="2:29" s="152" customFormat="1" ht="42" customHeight="1" x14ac:dyDescent="0.2">
      <c r="B23" s="418" t="s">
        <v>366</v>
      </c>
      <c r="C23" s="749" t="s">
        <v>367</v>
      </c>
      <c r="D23" s="750"/>
      <c r="E23" s="750"/>
      <c r="F23" s="751"/>
      <c r="G23" s="418" t="s">
        <v>19</v>
      </c>
      <c r="H23" s="550" t="s">
        <v>100</v>
      </c>
      <c r="I23" s="550" t="s">
        <v>103</v>
      </c>
      <c r="J23" s="550" t="s">
        <v>143</v>
      </c>
      <c r="K23" s="550" t="s">
        <v>412</v>
      </c>
      <c r="L23" s="646" t="s">
        <v>15</v>
      </c>
      <c r="M23" s="418">
        <v>220020001</v>
      </c>
      <c r="N23" s="423">
        <f t="shared" si="3"/>
        <v>446183.54</v>
      </c>
      <c r="O23" s="551">
        <v>1</v>
      </c>
      <c r="P23" s="425">
        <f t="shared" si="4"/>
        <v>446183.54</v>
      </c>
      <c r="Q23" s="489">
        <v>0</v>
      </c>
      <c r="R23" s="489">
        <v>446183.54</v>
      </c>
      <c r="S23" s="489">
        <v>0</v>
      </c>
      <c r="T23" s="443" t="s">
        <v>14</v>
      </c>
      <c r="U23" s="552">
        <v>457</v>
      </c>
      <c r="V23" s="553">
        <v>1</v>
      </c>
      <c r="W23" s="554">
        <v>50</v>
      </c>
      <c r="X23" s="553" t="s">
        <v>48</v>
      </c>
      <c r="Y23" s="553" t="s">
        <v>237</v>
      </c>
      <c r="Z23" s="555"/>
      <c r="AA23" s="556" t="s">
        <v>43</v>
      </c>
    </row>
    <row r="24" spans="2:29" s="152" customFormat="1" ht="42" customHeight="1" x14ac:dyDescent="0.2">
      <c r="B24" s="418" t="s">
        <v>368</v>
      </c>
      <c r="C24" s="749" t="s">
        <v>369</v>
      </c>
      <c r="D24" s="750"/>
      <c r="E24" s="750"/>
      <c r="F24" s="751"/>
      <c r="G24" s="418" t="s">
        <v>19</v>
      </c>
      <c r="H24" s="550" t="s">
        <v>100</v>
      </c>
      <c r="I24" s="550" t="s">
        <v>102</v>
      </c>
      <c r="J24" s="550" t="s">
        <v>143</v>
      </c>
      <c r="K24" s="550" t="s">
        <v>412</v>
      </c>
      <c r="L24" s="646" t="s">
        <v>370</v>
      </c>
      <c r="M24" s="418">
        <v>220020049</v>
      </c>
      <c r="N24" s="423">
        <f t="shared" si="3"/>
        <v>398172.1</v>
      </c>
      <c r="O24" s="551">
        <v>1</v>
      </c>
      <c r="P24" s="425">
        <f t="shared" si="4"/>
        <v>398172.1</v>
      </c>
      <c r="Q24" s="489">
        <v>0</v>
      </c>
      <c r="R24" s="489">
        <v>398172.1</v>
      </c>
      <c r="S24" s="489">
        <v>0</v>
      </c>
      <c r="T24" s="443" t="s">
        <v>14</v>
      </c>
      <c r="U24" s="552">
        <v>57</v>
      </c>
      <c r="V24" s="553">
        <v>1</v>
      </c>
      <c r="W24" s="554">
        <v>37</v>
      </c>
      <c r="X24" s="553" t="s">
        <v>48</v>
      </c>
      <c r="Y24" s="553" t="s">
        <v>236</v>
      </c>
      <c r="Z24" s="555"/>
      <c r="AA24" s="556" t="s">
        <v>43</v>
      </c>
    </row>
    <row r="25" spans="2:29" s="152" customFormat="1" ht="42" customHeight="1" x14ac:dyDescent="0.2">
      <c r="B25" s="418" t="s">
        <v>371</v>
      </c>
      <c r="C25" s="749" t="s">
        <v>372</v>
      </c>
      <c r="D25" s="750"/>
      <c r="E25" s="750"/>
      <c r="F25" s="751"/>
      <c r="G25" s="418" t="s">
        <v>19</v>
      </c>
      <c r="H25" s="550" t="s">
        <v>100</v>
      </c>
      <c r="I25" s="550" t="s">
        <v>102</v>
      </c>
      <c r="J25" s="550" t="s">
        <v>143</v>
      </c>
      <c r="K25" s="550" t="s">
        <v>412</v>
      </c>
      <c r="L25" s="646" t="s">
        <v>373</v>
      </c>
      <c r="M25" s="418">
        <v>220020085</v>
      </c>
      <c r="N25" s="488">
        <f t="shared" si="3"/>
        <v>529983.6</v>
      </c>
      <c r="O25" s="551">
        <v>1</v>
      </c>
      <c r="P25" s="489">
        <f t="shared" si="4"/>
        <v>529983.6</v>
      </c>
      <c r="Q25" s="489">
        <v>0</v>
      </c>
      <c r="R25" s="489">
        <v>529983.6</v>
      </c>
      <c r="S25" s="489">
        <v>0</v>
      </c>
      <c r="T25" s="443" t="s">
        <v>14</v>
      </c>
      <c r="U25" s="552">
        <v>102</v>
      </c>
      <c r="V25" s="553">
        <v>1</v>
      </c>
      <c r="W25" s="554">
        <v>53</v>
      </c>
      <c r="X25" s="553" t="s">
        <v>48</v>
      </c>
      <c r="Y25" s="553" t="s">
        <v>236</v>
      </c>
      <c r="Z25" s="555"/>
      <c r="AA25" s="556" t="s">
        <v>43</v>
      </c>
    </row>
    <row r="26" spans="2:29" s="152" customFormat="1" ht="42" customHeight="1" thickBot="1" x14ac:dyDescent="0.25">
      <c r="B26" s="476" t="s">
        <v>374</v>
      </c>
      <c r="C26" s="759" t="s">
        <v>375</v>
      </c>
      <c r="D26" s="760"/>
      <c r="E26" s="760"/>
      <c r="F26" s="761"/>
      <c r="G26" s="476" t="s">
        <v>19</v>
      </c>
      <c r="H26" s="490" t="s">
        <v>100</v>
      </c>
      <c r="I26" s="490" t="s">
        <v>103</v>
      </c>
      <c r="J26" s="490" t="s">
        <v>143</v>
      </c>
      <c r="K26" s="490" t="s">
        <v>412</v>
      </c>
      <c r="L26" s="647" t="s">
        <v>376</v>
      </c>
      <c r="M26" s="476">
        <v>220020012</v>
      </c>
      <c r="N26" s="557">
        <f t="shared" si="3"/>
        <v>198284.92</v>
      </c>
      <c r="O26" s="491">
        <v>1</v>
      </c>
      <c r="P26" s="487">
        <f t="shared" si="4"/>
        <v>198284.92</v>
      </c>
      <c r="Q26" s="487">
        <v>0</v>
      </c>
      <c r="R26" s="487">
        <v>198284.92</v>
      </c>
      <c r="S26" s="487">
        <v>0</v>
      </c>
      <c r="T26" s="492" t="s">
        <v>14</v>
      </c>
      <c r="U26" s="558">
        <v>116</v>
      </c>
      <c r="V26" s="493">
        <v>1</v>
      </c>
      <c r="W26" s="494">
        <v>24</v>
      </c>
      <c r="X26" s="493" t="s">
        <v>48</v>
      </c>
      <c r="Y26" s="493" t="s">
        <v>236</v>
      </c>
      <c r="Z26" s="495"/>
      <c r="AA26" s="496" t="s">
        <v>43</v>
      </c>
    </row>
    <row r="27" spans="2:29" ht="13.5" thickBot="1" x14ac:dyDescent="0.25">
      <c r="B27" s="1"/>
      <c r="C27" s="758"/>
      <c r="D27" s="758"/>
      <c r="E27" s="758"/>
      <c r="F27" s="758"/>
      <c r="G27" s="1"/>
      <c r="H27" s="1"/>
      <c r="I27" s="1"/>
      <c r="J27" s="1"/>
      <c r="K27" s="1"/>
      <c r="L27" s="19" t="s">
        <v>11</v>
      </c>
      <c r="M27" s="19"/>
      <c r="N27" s="18">
        <f>SUM(N15:N26)</f>
        <v>7980734.0499999998</v>
      </c>
      <c r="O27" s="27"/>
      <c r="P27" s="18">
        <f>SUM(P15:P26)</f>
        <v>7980734.0499999998</v>
      </c>
      <c r="Q27" s="18">
        <f>SUM(Q15:Q26)</f>
        <v>4793568.24</v>
      </c>
      <c r="R27" s="18">
        <f>SUM(R15:R26)</f>
        <v>2188165.8199999998</v>
      </c>
      <c r="S27" s="18">
        <f>SUM(S15:S26)</f>
        <v>998999.99</v>
      </c>
      <c r="T27" s="1"/>
      <c r="U27" s="1"/>
      <c r="V27" s="13"/>
      <c r="W27" s="13"/>
      <c r="X27" s="13"/>
      <c r="Y27" s="13"/>
      <c r="Z27" s="13"/>
      <c r="AA27" s="13"/>
    </row>
    <row r="28" spans="2:29" ht="31.5" customHeight="1" x14ac:dyDescent="0.2">
      <c r="B28" s="1"/>
      <c r="C28" s="1"/>
      <c r="D28" s="1"/>
      <c r="E28" s="1"/>
      <c r="F28" s="1"/>
      <c r="G28" s="1"/>
      <c r="H28" s="1"/>
      <c r="I28" s="1"/>
      <c r="J28" s="1"/>
      <c r="K28" s="1"/>
      <c r="L28" s="1"/>
      <c r="M28" s="1"/>
      <c r="N28" s="1"/>
      <c r="Q28" s="42"/>
      <c r="S28" s="1"/>
      <c r="T28" s="1"/>
      <c r="U28" s="1"/>
      <c r="V28" s="13"/>
      <c r="W28" s="13"/>
      <c r="X28" s="13"/>
      <c r="Y28" s="13"/>
      <c r="Z28" s="13"/>
      <c r="AA28" s="13"/>
    </row>
    <row r="29" spans="2:29" x14ac:dyDescent="0.2">
      <c r="C29" s="63"/>
      <c r="D29" s="148"/>
      <c r="Q29" s="60"/>
      <c r="V29" s="141"/>
      <c r="W29" s="141"/>
      <c r="X29" s="141"/>
      <c r="Y29" s="141"/>
      <c r="Z29" s="141"/>
      <c r="AA29" s="141"/>
    </row>
    <row r="30" spans="2:29" x14ac:dyDescent="0.2">
      <c r="P30" s="477"/>
      <c r="Q30" s="76"/>
      <c r="V30" s="680" t="s">
        <v>414</v>
      </c>
      <c r="W30" s="680"/>
      <c r="X30" s="680"/>
      <c r="Y30" s="680"/>
      <c r="Z30" s="680"/>
      <c r="AA30" s="680"/>
    </row>
    <row r="31" spans="2:29" ht="18" customHeight="1" x14ac:dyDescent="0.2">
      <c r="G31" s="62" t="s">
        <v>84</v>
      </c>
      <c r="P31" s="477"/>
      <c r="Q31" s="77"/>
      <c r="V31" s="681" t="s">
        <v>17</v>
      </c>
      <c r="W31" s="681"/>
      <c r="X31" s="681"/>
      <c r="Y31" s="681"/>
      <c r="Z31" s="681"/>
      <c r="AA31" s="681"/>
    </row>
    <row r="32" spans="2:29" x14ac:dyDescent="0.2">
      <c r="L32" s="77"/>
      <c r="M32" s="77"/>
      <c r="Q32" s="77"/>
    </row>
    <row r="36" spans="12:12" x14ac:dyDescent="0.2">
      <c r="L36" s="560"/>
    </row>
    <row r="55" spans="4:5" x14ac:dyDescent="0.2">
      <c r="D55" s="63" t="s">
        <v>81</v>
      </c>
      <c r="E55" s="148"/>
    </row>
  </sheetData>
  <mergeCells count="40">
    <mergeCell ref="C21:F21"/>
    <mergeCell ref="C22:F22"/>
    <mergeCell ref="C23:F23"/>
    <mergeCell ref="C24:F24"/>
    <mergeCell ref="C25:F25"/>
    <mergeCell ref="V31:AA31"/>
    <mergeCell ref="C27:F27"/>
    <mergeCell ref="X11:X12"/>
    <mergeCell ref="V30:AA30"/>
    <mergeCell ref="Z11:AA11"/>
    <mergeCell ref="T11:V11"/>
    <mergeCell ref="W11:W12"/>
    <mergeCell ref="Y11:Y12"/>
    <mergeCell ref="L11:L12"/>
    <mergeCell ref="C18:F18"/>
    <mergeCell ref="P11:S11"/>
    <mergeCell ref="N11:N12"/>
    <mergeCell ref="O11:O12"/>
    <mergeCell ref="M11:M12"/>
    <mergeCell ref="C20:F20"/>
    <mergeCell ref="C26:F26"/>
    <mergeCell ref="B11:B12"/>
    <mergeCell ref="C11:F12"/>
    <mergeCell ref="C17:F17"/>
    <mergeCell ref="C14:F14"/>
    <mergeCell ref="K11:K12"/>
    <mergeCell ref="C16:F16"/>
    <mergeCell ref="C15:F15"/>
    <mergeCell ref="J11:J12"/>
    <mergeCell ref="I11:I12"/>
    <mergeCell ref="G11:G12"/>
    <mergeCell ref="H11:H12"/>
    <mergeCell ref="C19:F19"/>
    <mergeCell ref="L3:Q3"/>
    <mergeCell ref="T6:W6"/>
    <mergeCell ref="L7:Q7"/>
    <mergeCell ref="L8:Q8"/>
    <mergeCell ref="L4:Q4"/>
    <mergeCell ref="L5:Q6"/>
    <mergeCell ref="L9:Q9"/>
  </mergeCells>
  <phoneticPr fontId="0" type="noConversion"/>
  <printOptions horizontalCentered="1"/>
  <pageMargins left="0" right="0" top="0" bottom="0" header="0" footer="0"/>
  <pageSetup paperSize="5" scale="6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view="pageBreakPreview" zoomScaleSheetLayoutView="100" workbookViewId="0">
      <selection activeCell="C19" sqref="C19:F19"/>
    </sheetView>
  </sheetViews>
  <sheetFormatPr baseColWidth="10" defaultRowHeight="12.75" x14ac:dyDescent="0.2"/>
  <cols>
    <col min="1" max="1" width="1.140625" style="62" customWidth="1"/>
    <col min="2" max="2" width="6.7109375" style="62" customWidth="1"/>
    <col min="3" max="4" width="10.7109375" style="62" customWidth="1"/>
    <col min="5" max="5" width="4.85546875" style="62" customWidth="1"/>
    <col min="6" max="6" width="5.7109375" style="62" customWidth="1"/>
    <col min="7" max="7" width="8.140625" style="62" customWidth="1"/>
    <col min="8" max="8" width="5.7109375" style="62" customWidth="1"/>
    <col min="9" max="9" width="9.7109375" style="62" customWidth="1"/>
    <col min="10" max="10" width="7" style="62" customWidth="1"/>
    <col min="11" max="11" width="10" style="62" customWidth="1"/>
    <col min="12" max="12" width="10.85546875" style="62" customWidth="1"/>
    <col min="13" max="13" width="10.140625" style="62" customWidth="1"/>
    <col min="14" max="14" width="13" style="62" customWidth="1"/>
    <col min="15" max="15" width="7.7109375" style="62" customWidth="1"/>
    <col min="16" max="16" width="11.42578125" style="62" hidden="1" customWidth="1"/>
    <col min="17" max="17" width="12.28515625" style="62" customWidth="1"/>
    <col min="18" max="18" width="11.42578125" style="62" customWidth="1"/>
    <col min="19" max="19" width="12" style="62" customWidth="1"/>
    <col min="20" max="20" width="8.7109375" style="62" customWidth="1"/>
    <col min="21" max="21" width="10.140625" style="62" customWidth="1"/>
    <col min="22" max="22" width="7.5703125" style="62" customWidth="1"/>
    <col min="23" max="23" width="8.7109375" style="62" customWidth="1"/>
    <col min="24" max="24" width="7" style="62" customWidth="1"/>
    <col min="25" max="25" width="9" style="62" customWidth="1"/>
    <col min="26" max="26" width="6.85546875" style="62" customWidth="1"/>
    <col min="27" max="28" width="5.5703125" style="62" customWidth="1"/>
    <col min="29" max="29" width="1.7109375" style="62" customWidth="1"/>
    <col min="30" max="16384" width="11.42578125" style="62"/>
  </cols>
  <sheetData>
    <row r="1" spans="1:28" ht="13.5" thickBot="1" x14ac:dyDescent="0.25"/>
    <row r="2" spans="1:28" x14ac:dyDescent="0.2">
      <c r="B2" s="134"/>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6"/>
    </row>
    <row r="3" spans="1:28" ht="15.75" x14ac:dyDescent="0.25">
      <c r="A3" s="138"/>
      <c r="B3" s="137"/>
      <c r="C3" s="175"/>
      <c r="D3" s="22" t="s">
        <v>88</v>
      </c>
      <c r="E3" s="67"/>
      <c r="F3" s="22"/>
      <c r="G3" s="67"/>
      <c r="H3" s="175"/>
      <c r="I3" s="175"/>
      <c r="J3" s="175"/>
      <c r="K3" s="175"/>
      <c r="L3" s="693" t="s">
        <v>24</v>
      </c>
      <c r="M3" s="693"/>
      <c r="N3" s="693"/>
      <c r="O3" s="693"/>
      <c r="P3" s="693"/>
      <c r="Q3" s="693"/>
      <c r="R3" s="693"/>
      <c r="U3" s="175"/>
      <c r="V3" s="166" t="s">
        <v>56</v>
      </c>
      <c r="W3" s="22" t="s">
        <v>114</v>
      </c>
      <c r="X3" s="175"/>
      <c r="Y3" s="175"/>
      <c r="Z3" s="175"/>
      <c r="AA3" s="175"/>
      <c r="AB3" s="176"/>
    </row>
    <row r="4" spans="1:28" ht="15.75" x14ac:dyDescent="0.25">
      <c r="A4" s="138"/>
      <c r="B4" s="137"/>
      <c r="C4" s="175"/>
      <c r="D4" s="168" t="s">
        <v>55</v>
      </c>
      <c r="E4" s="22"/>
      <c r="F4" s="22"/>
      <c r="G4" s="30"/>
      <c r="H4" s="175"/>
      <c r="I4" s="175"/>
      <c r="J4" s="175"/>
      <c r="K4" s="175"/>
      <c r="L4" s="693" t="s">
        <v>25</v>
      </c>
      <c r="M4" s="693"/>
      <c r="N4" s="693"/>
      <c r="O4" s="693"/>
      <c r="P4" s="693"/>
      <c r="Q4" s="693"/>
      <c r="R4" s="693"/>
      <c r="S4" s="175"/>
      <c r="T4" s="175"/>
      <c r="U4" s="175"/>
      <c r="V4" s="175"/>
      <c r="W4" s="175"/>
      <c r="X4" s="175"/>
      <c r="Y4" s="175"/>
      <c r="Z4" s="175"/>
      <c r="AA4" s="175"/>
      <c r="AB4" s="176"/>
    </row>
    <row r="5" spans="1:28" x14ac:dyDescent="0.2">
      <c r="A5" s="138"/>
      <c r="B5" s="137"/>
      <c r="C5" s="139"/>
      <c r="D5" s="168" t="s">
        <v>64</v>
      </c>
      <c r="E5" s="22"/>
      <c r="F5" s="168"/>
      <c r="G5" s="168"/>
      <c r="H5" s="139"/>
      <c r="I5" s="139"/>
      <c r="J5" s="139"/>
      <c r="K5" s="139"/>
      <c r="L5" s="690" t="s">
        <v>87</v>
      </c>
      <c r="M5" s="690"/>
      <c r="N5" s="690"/>
      <c r="O5" s="690"/>
      <c r="P5" s="690"/>
      <c r="Q5" s="690"/>
      <c r="R5" s="690"/>
      <c r="S5" s="139"/>
      <c r="T5" s="139"/>
      <c r="U5" s="139"/>
      <c r="V5" s="139"/>
      <c r="W5" s="139"/>
      <c r="X5" s="139"/>
      <c r="Y5" s="139"/>
      <c r="Z5" s="139"/>
      <c r="AA5" s="139"/>
      <c r="AB5" s="177"/>
    </row>
    <row r="6" spans="1:28" x14ac:dyDescent="0.2">
      <c r="B6" s="23"/>
      <c r="C6" s="67"/>
      <c r="D6" s="168" t="s">
        <v>63</v>
      </c>
      <c r="E6" s="262" t="str">
        <f>'AGUA POTABLE 1'!E6</f>
        <v>11 DE ENERO DE 2016 (RESULTADOS FINALES DEL EJERCICIO)</v>
      </c>
      <c r="F6" s="22"/>
      <c r="G6" s="67"/>
      <c r="H6" s="67"/>
      <c r="I6" s="67"/>
      <c r="J6" s="67"/>
      <c r="K6" s="67"/>
      <c r="L6" s="690"/>
      <c r="M6" s="690"/>
      <c r="N6" s="690"/>
      <c r="O6" s="690"/>
      <c r="P6" s="690"/>
      <c r="Q6" s="690"/>
      <c r="R6" s="690"/>
      <c r="S6" s="34"/>
      <c r="V6" s="683" t="s">
        <v>39</v>
      </c>
      <c r="W6" s="683"/>
      <c r="X6" s="683"/>
      <c r="Y6" s="67"/>
      <c r="Z6" s="67"/>
      <c r="AA6" s="67"/>
      <c r="AB6" s="138"/>
    </row>
    <row r="7" spans="1:28" x14ac:dyDescent="0.2">
      <c r="B7" s="23"/>
      <c r="C7" s="67"/>
      <c r="D7" s="168" t="s">
        <v>70</v>
      </c>
      <c r="E7" s="67"/>
      <c r="F7" s="22"/>
      <c r="G7" s="67"/>
      <c r="H7" s="30"/>
      <c r="I7" s="30"/>
      <c r="J7" s="30"/>
      <c r="K7" s="30"/>
      <c r="L7" s="689" t="s">
        <v>62</v>
      </c>
      <c r="M7" s="689"/>
      <c r="N7" s="689"/>
      <c r="O7" s="689"/>
      <c r="P7" s="689"/>
      <c r="Q7" s="689"/>
      <c r="R7" s="689"/>
      <c r="S7" s="30"/>
      <c r="V7" s="36" t="s">
        <v>44</v>
      </c>
      <c r="W7" s="35" t="s">
        <v>45</v>
      </c>
      <c r="X7" s="67"/>
      <c r="Y7" s="67"/>
      <c r="Z7" s="67"/>
      <c r="AA7" s="67"/>
      <c r="AB7" s="138"/>
    </row>
    <row r="8" spans="1:28" x14ac:dyDescent="0.2">
      <c r="B8" s="23"/>
      <c r="C8" s="67"/>
      <c r="D8" s="168" t="s">
        <v>71</v>
      </c>
      <c r="E8" s="22"/>
      <c r="F8" s="22"/>
      <c r="G8" s="67"/>
      <c r="H8" s="139"/>
      <c r="I8" s="139"/>
      <c r="J8" s="139"/>
      <c r="K8" s="139"/>
      <c r="L8" s="687" t="s">
        <v>150</v>
      </c>
      <c r="M8" s="687"/>
      <c r="N8" s="687"/>
      <c r="O8" s="687"/>
      <c r="P8" s="687"/>
      <c r="Q8" s="687"/>
      <c r="R8" s="687"/>
      <c r="S8" s="34"/>
      <c r="V8" s="36" t="s">
        <v>41</v>
      </c>
      <c r="W8" s="35" t="s">
        <v>46</v>
      </c>
      <c r="X8" s="67"/>
      <c r="Y8" s="67"/>
      <c r="Z8" s="67"/>
      <c r="AA8" s="67"/>
      <c r="AB8" s="138"/>
    </row>
    <row r="9" spans="1:28" ht="13.5" thickBot="1" x14ac:dyDescent="0.25">
      <c r="B9" s="234"/>
      <c r="C9" s="140"/>
      <c r="D9" s="140"/>
      <c r="E9" s="140"/>
      <c r="F9" s="140"/>
      <c r="G9" s="140"/>
      <c r="H9" s="140"/>
      <c r="I9" s="140"/>
      <c r="J9" s="140"/>
      <c r="K9" s="140"/>
      <c r="L9" s="688" t="s">
        <v>23</v>
      </c>
      <c r="M9" s="688"/>
      <c r="N9" s="688"/>
      <c r="O9" s="688"/>
      <c r="P9" s="688"/>
      <c r="Q9" s="688"/>
      <c r="R9" s="688"/>
      <c r="S9" s="140"/>
      <c r="T9" s="140"/>
      <c r="U9" s="140"/>
      <c r="V9" s="140"/>
      <c r="W9" s="24"/>
      <c r="X9" s="24"/>
      <c r="Y9" s="24" t="s">
        <v>26</v>
      </c>
      <c r="Z9" s="25">
        <v>7</v>
      </c>
      <c r="AA9" s="25" t="s">
        <v>27</v>
      </c>
      <c r="AB9" s="179">
        <f>'AGUA POTABLE 1'!$AA$9</f>
        <v>13</v>
      </c>
    </row>
    <row r="10" spans="1:28" ht="6" customHeight="1" thickBot="1" x14ac:dyDescent="0.25"/>
    <row r="11" spans="1:28" s="7" customFormat="1" ht="27" customHeight="1" thickBot="1" x14ac:dyDescent="0.25">
      <c r="A11" s="66"/>
      <c r="B11" s="682" t="s">
        <v>136</v>
      </c>
      <c r="C11" s="682" t="s">
        <v>0</v>
      </c>
      <c r="D11" s="682"/>
      <c r="E11" s="682"/>
      <c r="F11" s="682"/>
      <c r="G11" s="682" t="s">
        <v>1</v>
      </c>
      <c r="H11" s="682" t="s">
        <v>2</v>
      </c>
      <c r="I11" s="682" t="s">
        <v>3</v>
      </c>
      <c r="J11" s="682" t="s">
        <v>37</v>
      </c>
      <c r="K11" s="682" t="s">
        <v>149</v>
      </c>
      <c r="L11" s="682" t="s">
        <v>4</v>
      </c>
      <c r="M11" s="691" t="s">
        <v>138</v>
      </c>
      <c r="N11" s="682" t="s">
        <v>5</v>
      </c>
      <c r="O11" s="682" t="s">
        <v>20</v>
      </c>
      <c r="P11" s="684" t="s">
        <v>6</v>
      </c>
      <c r="Q11" s="685"/>
      <c r="R11" s="685"/>
      <c r="S11" s="685"/>
      <c r="T11" s="686"/>
      <c r="U11" s="682" t="s">
        <v>7</v>
      </c>
      <c r="V11" s="682"/>
      <c r="W11" s="682"/>
      <c r="X11" s="682" t="s">
        <v>8</v>
      </c>
      <c r="Y11" s="682" t="s">
        <v>35</v>
      </c>
      <c r="Z11" s="682" t="s">
        <v>229</v>
      </c>
      <c r="AA11" s="682" t="s">
        <v>50</v>
      </c>
      <c r="AB11" s="682"/>
    </row>
    <row r="12" spans="1:28" s="7" customFormat="1" ht="27" customHeight="1" thickBot="1" x14ac:dyDescent="0.25">
      <c r="B12" s="682"/>
      <c r="C12" s="682"/>
      <c r="D12" s="682"/>
      <c r="E12" s="682"/>
      <c r="F12" s="682"/>
      <c r="G12" s="682"/>
      <c r="H12" s="682"/>
      <c r="I12" s="682"/>
      <c r="J12" s="682"/>
      <c r="K12" s="682"/>
      <c r="L12" s="682"/>
      <c r="M12" s="692"/>
      <c r="N12" s="682"/>
      <c r="O12" s="682"/>
      <c r="P12" s="180" t="s">
        <v>11</v>
      </c>
      <c r="Q12" s="529" t="s">
        <v>350</v>
      </c>
      <c r="R12" s="211" t="s">
        <v>51</v>
      </c>
      <c r="S12" s="180" t="s">
        <v>52</v>
      </c>
      <c r="T12" s="180" t="s">
        <v>57</v>
      </c>
      <c r="U12" s="180" t="s">
        <v>12</v>
      </c>
      <c r="V12" s="180" t="s">
        <v>13</v>
      </c>
      <c r="W12" s="260" t="s">
        <v>151</v>
      </c>
      <c r="X12" s="682"/>
      <c r="Y12" s="682"/>
      <c r="Z12" s="682"/>
      <c r="AA12" s="172" t="s">
        <v>42</v>
      </c>
      <c r="AB12" s="172" t="s">
        <v>40</v>
      </c>
    </row>
    <row r="13" spans="1:28" ht="3.75" customHeight="1" thickBot="1" x14ac:dyDescent="0.25">
      <c r="B13" s="10"/>
      <c r="C13" s="10"/>
      <c r="D13" s="10"/>
      <c r="E13" s="10"/>
      <c r="F13" s="10"/>
      <c r="G13" s="10"/>
      <c r="H13" s="10"/>
      <c r="I13" s="10"/>
      <c r="J13" s="10"/>
      <c r="K13" s="10"/>
      <c r="L13" s="10"/>
      <c r="M13" s="10"/>
      <c r="N13" s="10"/>
      <c r="O13" s="10"/>
      <c r="P13" s="11"/>
      <c r="Q13" s="11"/>
      <c r="R13" s="11"/>
      <c r="S13" s="11"/>
      <c r="T13" s="11"/>
      <c r="U13" s="11"/>
      <c r="V13" s="11"/>
      <c r="W13" s="11"/>
      <c r="X13" s="11"/>
      <c r="Y13" s="11"/>
      <c r="Z13" s="11"/>
      <c r="AA13" s="11"/>
      <c r="AB13" s="11"/>
    </row>
    <row r="14" spans="1:28" ht="20.100000000000001" customHeight="1" x14ac:dyDescent="0.2">
      <c r="B14" s="101"/>
      <c r="C14" s="763" t="s">
        <v>30</v>
      </c>
      <c r="D14" s="763"/>
      <c r="E14" s="763"/>
      <c r="F14" s="763"/>
      <c r="G14" s="101"/>
      <c r="H14" s="101"/>
      <c r="I14" s="102"/>
      <c r="J14" s="102"/>
      <c r="K14" s="102"/>
      <c r="L14" s="184"/>
      <c r="M14" s="184"/>
      <c r="N14" s="103"/>
      <c r="O14" s="104"/>
      <c r="P14" s="103"/>
      <c r="Q14" s="103"/>
      <c r="R14" s="103"/>
      <c r="S14" s="78"/>
      <c r="T14" s="78"/>
      <c r="U14" s="185"/>
      <c r="V14" s="186"/>
      <c r="W14" s="105"/>
      <c r="X14" s="101"/>
      <c r="Y14" s="105"/>
      <c r="Z14" s="187"/>
      <c r="AA14" s="187"/>
      <c r="AB14" s="101"/>
    </row>
    <row r="15" spans="1:28" s="576" customFormat="1" ht="30" customHeight="1" x14ac:dyDescent="0.2">
      <c r="B15" s="277" t="s">
        <v>131</v>
      </c>
      <c r="C15" s="762" t="s">
        <v>215</v>
      </c>
      <c r="D15" s="762"/>
      <c r="E15" s="762"/>
      <c r="F15" s="762"/>
      <c r="G15" s="277" t="s">
        <v>19</v>
      </c>
      <c r="H15" s="278" t="s">
        <v>108</v>
      </c>
      <c r="I15" s="278" t="s">
        <v>218</v>
      </c>
      <c r="J15" s="279" t="s">
        <v>135</v>
      </c>
      <c r="K15" s="279" t="s">
        <v>118</v>
      </c>
      <c r="L15" s="280" t="s">
        <v>212</v>
      </c>
      <c r="M15" s="439" t="s">
        <v>230</v>
      </c>
      <c r="N15" s="281">
        <f>P15</f>
        <v>1781632.86</v>
      </c>
      <c r="O15" s="282">
        <v>0.5</v>
      </c>
      <c r="P15" s="283">
        <f t="shared" ref="P15:P19" si="0">Q15+S15+T15+R15</f>
        <v>1781632.86</v>
      </c>
      <c r="Q15" s="283">
        <f>1081375.76-12040.69+712297.79</f>
        <v>1781632.86</v>
      </c>
      <c r="R15" s="283">
        <v>0</v>
      </c>
      <c r="S15" s="283">
        <v>0</v>
      </c>
      <c r="T15" s="283">
        <v>0</v>
      </c>
      <c r="U15" s="277" t="s">
        <v>217</v>
      </c>
      <c r="V15" s="277">
        <v>38</v>
      </c>
      <c r="W15" s="284">
        <v>1</v>
      </c>
      <c r="X15" s="277">
        <v>74</v>
      </c>
      <c r="Y15" s="284" t="s">
        <v>48</v>
      </c>
      <c r="Z15" s="677" t="s">
        <v>234</v>
      </c>
      <c r="AA15" s="277"/>
      <c r="AB15" s="277" t="s">
        <v>43</v>
      </c>
    </row>
    <row r="16" spans="1:28" s="576" customFormat="1" ht="30" customHeight="1" x14ac:dyDescent="0.2">
      <c r="B16" s="277" t="s">
        <v>132</v>
      </c>
      <c r="C16" s="762" t="s">
        <v>216</v>
      </c>
      <c r="D16" s="762"/>
      <c r="E16" s="762"/>
      <c r="F16" s="762"/>
      <c r="G16" s="277" t="s">
        <v>19</v>
      </c>
      <c r="H16" s="278" t="s">
        <v>108</v>
      </c>
      <c r="I16" s="278" t="s">
        <v>218</v>
      </c>
      <c r="J16" s="279" t="s">
        <v>135</v>
      </c>
      <c r="K16" s="279" t="s">
        <v>118</v>
      </c>
      <c r="L16" s="280" t="s">
        <v>197</v>
      </c>
      <c r="M16" s="439" t="s">
        <v>231</v>
      </c>
      <c r="N16" s="281">
        <f t="shared" ref="N16:N19" si="1">P16</f>
        <v>999876.3</v>
      </c>
      <c r="O16" s="282">
        <v>0.5</v>
      </c>
      <c r="P16" s="283">
        <f t="shared" si="0"/>
        <v>999876.3</v>
      </c>
      <c r="Q16" s="283">
        <f>1000000-123.7</f>
        <v>999876.3</v>
      </c>
      <c r="R16" s="283">
        <v>0</v>
      </c>
      <c r="S16" s="283">
        <v>0</v>
      </c>
      <c r="T16" s="283">
        <v>0</v>
      </c>
      <c r="U16" s="277" t="s">
        <v>217</v>
      </c>
      <c r="V16" s="277">
        <v>30</v>
      </c>
      <c r="W16" s="284">
        <v>1</v>
      </c>
      <c r="X16" s="277">
        <v>58</v>
      </c>
      <c r="Y16" s="284" t="s">
        <v>48</v>
      </c>
      <c r="Z16" s="677" t="s">
        <v>308</v>
      </c>
      <c r="AA16" s="277"/>
      <c r="AB16" s="277" t="s">
        <v>43</v>
      </c>
    </row>
    <row r="17" spans="2:28" s="576" customFormat="1" ht="39.75" customHeight="1" x14ac:dyDescent="0.2">
      <c r="B17" s="277" t="s">
        <v>133</v>
      </c>
      <c r="C17" s="762" t="s">
        <v>227</v>
      </c>
      <c r="D17" s="762"/>
      <c r="E17" s="762"/>
      <c r="F17" s="762"/>
      <c r="G17" s="277" t="s">
        <v>19</v>
      </c>
      <c r="H17" s="278" t="s">
        <v>108</v>
      </c>
      <c r="I17" s="278" t="s">
        <v>218</v>
      </c>
      <c r="J17" s="279" t="s">
        <v>135</v>
      </c>
      <c r="K17" s="279" t="s">
        <v>118</v>
      </c>
      <c r="L17" s="280" t="s">
        <v>326</v>
      </c>
      <c r="M17" s="439" t="s">
        <v>232</v>
      </c>
      <c r="N17" s="281">
        <f t="shared" si="1"/>
        <v>486970.01</v>
      </c>
      <c r="O17" s="282">
        <v>0.5</v>
      </c>
      <c r="P17" s="283">
        <f t="shared" si="0"/>
        <v>486970.01</v>
      </c>
      <c r="Q17" s="283">
        <f>500000-13029.99</f>
        <v>486970.01</v>
      </c>
      <c r="R17" s="283">
        <v>0</v>
      </c>
      <c r="S17" s="283">
        <v>0</v>
      </c>
      <c r="T17" s="283">
        <v>0</v>
      </c>
      <c r="U17" s="277" t="s">
        <v>14</v>
      </c>
      <c r="V17" s="277">
        <v>512</v>
      </c>
      <c r="W17" s="284">
        <v>1</v>
      </c>
      <c r="X17" s="277">
        <v>185</v>
      </c>
      <c r="Y17" s="284" t="s">
        <v>48</v>
      </c>
      <c r="Z17" s="677" t="s">
        <v>234</v>
      </c>
      <c r="AA17" s="277"/>
      <c r="AB17" s="277" t="s">
        <v>43</v>
      </c>
    </row>
    <row r="18" spans="2:28" s="576" customFormat="1" ht="39.75" customHeight="1" x14ac:dyDescent="0.2">
      <c r="B18" s="310" t="s">
        <v>386</v>
      </c>
      <c r="C18" s="697" t="s">
        <v>345</v>
      </c>
      <c r="D18" s="698"/>
      <c r="E18" s="698"/>
      <c r="F18" s="699"/>
      <c r="G18" s="396" t="s">
        <v>19</v>
      </c>
      <c r="H18" s="307" t="s">
        <v>108</v>
      </c>
      <c r="I18" s="307" t="s">
        <v>218</v>
      </c>
      <c r="J18" s="396" t="s">
        <v>135</v>
      </c>
      <c r="K18" s="396" t="s">
        <v>118</v>
      </c>
      <c r="L18" s="674" t="s">
        <v>347</v>
      </c>
      <c r="M18" s="379">
        <v>220020092</v>
      </c>
      <c r="N18" s="675">
        <f t="shared" ref="N18" si="2">P18</f>
        <v>3724023.95</v>
      </c>
      <c r="O18" s="438">
        <v>1</v>
      </c>
      <c r="P18" s="437">
        <f t="shared" ref="P18" si="3">Q18+S18+T18+R18</f>
        <v>3724023.95</v>
      </c>
      <c r="Q18" s="437">
        <v>942644</v>
      </c>
      <c r="R18" s="437">
        <v>0</v>
      </c>
      <c r="S18" s="437">
        <v>2781379.95</v>
      </c>
      <c r="T18" s="437">
        <v>0</v>
      </c>
      <c r="U18" s="396" t="s">
        <v>217</v>
      </c>
      <c r="V18" s="396">
        <v>400</v>
      </c>
      <c r="W18" s="312">
        <v>1</v>
      </c>
      <c r="X18" s="396">
        <v>2000</v>
      </c>
      <c r="Y18" s="312" t="s">
        <v>48</v>
      </c>
      <c r="Z18" s="677" t="s">
        <v>234</v>
      </c>
      <c r="AA18" s="396" t="s">
        <v>43</v>
      </c>
      <c r="AB18" s="676"/>
    </row>
    <row r="19" spans="2:28" s="576" customFormat="1" ht="30" customHeight="1" thickBot="1" x14ac:dyDescent="0.25">
      <c r="B19" s="304" t="s">
        <v>428</v>
      </c>
      <c r="C19" s="764" t="s">
        <v>429</v>
      </c>
      <c r="D19" s="765"/>
      <c r="E19" s="765"/>
      <c r="F19" s="766"/>
      <c r="G19" s="574" t="s">
        <v>19</v>
      </c>
      <c r="H19" s="305" t="s">
        <v>108</v>
      </c>
      <c r="I19" s="305" t="s">
        <v>218</v>
      </c>
      <c r="J19" s="574" t="s">
        <v>135</v>
      </c>
      <c r="K19" s="574" t="s">
        <v>118</v>
      </c>
      <c r="L19" s="667" t="s">
        <v>347</v>
      </c>
      <c r="M19" s="668">
        <v>220020092</v>
      </c>
      <c r="N19" s="669">
        <f t="shared" si="1"/>
        <v>1065734.3799999999</v>
      </c>
      <c r="O19" s="670">
        <v>0</v>
      </c>
      <c r="P19" s="671">
        <f t="shared" si="0"/>
        <v>1065734.3799999999</v>
      </c>
      <c r="Q19" s="672">
        <v>1065734.3799999999</v>
      </c>
      <c r="R19" s="672">
        <v>0</v>
      </c>
      <c r="S19" s="672">
        <v>0</v>
      </c>
      <c r="T19" s="672">
        <v>0</v>
      </c>
      <c r="U19" s="574" t="s">
        <v>217</v>
      </c>
      <c r="V19" s="574">
        <v>400</v>
      </c>
      <c r="W19" s="286">
        <v>1</v>
      </c>
      <c r="X19" s="574">
        <v>2000</v>
      </c>
      <c r="Y19" s="286" t="s">
        <v>48</v>
      </c>
      <c r="Z19" s="678" t="s">
        <v>234</v>
      </c>
      <c r="AA19" s="574" t="s">
        <v>43</v>
      </c>
      <c r="AB19" s="673"/>
    </row>
    <row r="20" spans="2:28" ht="15.75" customHeight="1" thickBot="1" x14ac:dyDescent="0.25">
      <c r="B20" s="1"/>
      <c r="C20" s="1"/>
      <c r="D20" s="1"/>
      <c r="E20" s="1"/>
      <c r="F20" s="1"/>
      <c r="G20" s="1"/>
      <c r="H20" s="1"/>
      <c r="I20" s="1"/>
      <c r="J20" s="1"/>
      <c r="K20" s="1"/>
      <c r="L20" s="19" t="s">
        <v>11</v>
      </c>
      <c r="M20" s="19"/>
      <c r="N20" s="18">
        <f>SUM(N15:N19)</f>
        <v>8058237.5</v>
      </c>
      <c r="O20" s="27"/>
      <c r="P20" s="17">
        <f>SUM(P15:P19)</f>
        <v>8058237.5</v>
      </c>
      <c r="Q20" s="18">
        <f>SUM(Q15:Q19)</f>
        <v>5276857.55</v>
      </c>
      <c r="R20" s="18">
        <f>SUM(R15:R19)</f>
        <v>0</v>
      </c>
      <c r="S20" s="18">
        <f>SUM(S15:S19)</f>
        <v>2781379.95</v>
      </c>
      <c r="T20" s="18">
        <f>SUM(T15:T19)</f>
        <v>0</v>
      </c>
      <c r="U20" s="1"/>
      <c r="V20" s="1"/>
      <c r="W20" s="1"/>
      <c r="Y20" s="1"/>
      <c r="Z20" s="1"/>
      <c r="AA20" s="1"/>
      <c r="AB20" s="1"/>
    </row>
    <row r="21" spans="2:28" x14ac:dyDescent="0.2">
      <c r="B21" s="1"/>
      <c r="C21" s="1"/>
      <c r="D21" s="1"/>
      <c r="E21" s="1"/>
      <c r="F21" s="1"/>
      <c r="G21" s="1"/>
      <c r="H21" s="1"/>
      <c r="I21" s="1"/>
      <c r="J21" s="1"/>
      <c r="K21" s="1"/>
      <c r="L21" s="1"/>
      <c r="M21" s="1"/>
      <c r="N21" s="1"/>
      <c r="S21" s="1"/>
      <c r="T21" s="1"/>
      <c r="U21" s="1"/>
      <c r="V21" s="1"/>
      <c r="W21" s="1"/>
      <c r="X21" s="1"/>
      <c r="Y21" s="1"/>
      <c r="Z21" s="1"/>
      <c r="AA21" s="1"/>
      <c r="AB21" s="1"/>
    </row>
    <row r="22" spans="2:28" x14ac:dyDescent="0.2">
      <c r="O22" s="7"/>
      <c r="Q22" s="59"/>
      <c r="S22" s="65"/>
    </row>
    <row r="23" spans="2:28" x14ac:dyDescent="0.2">
      <c r="O23" s="7"/>
      <c r="S23" s="65"/>
    </row>
    <row r="24" spans="2:28" x14ac:dyDescent="0.2">
      <c r="O24" s="7"/>
      <c r="P24" s="63"/>
      <c r="Q24" s="486"/>
      <c r="S24" s="65"/>
    </row>
    <row r="25" spans="2:28" x14ac:dyDescent="0.2">
      <c r="O25" s="7"/>
      <c r="P25" s="63"/>
      <c r="Q25" s="486"/>
      <c r="S25" s="65"/>
    </row>
    <row r="26" spans="2:28" x14ac:dyDescent="0.2">
      <c r="O26" s="7"/>
      <c r="Q26" s="486"/>
      <c r="S26" s="65"/>
    </row>
    <row r="27" spans="2:28" x14ac:dyDescent="0.2">
      <c r="L27" s="96"/>
      <c r="M27" s="255"/>
      <c r="N27" s="96"/>
      <c r="O27" s="7"/>
      <c r="P27" s="7"/>
      <c r="Q27" s="591"/>
      <c r="R27" s="591"/>
      <c r="S27" s="77"/>
      <c r="T27" s="77"/>
    </row>
    <row r="28" spans="2:28" x14ac:dyDescent="0.2">
      <c r="P28" s="77"/>
      <c r="Q28" s="59"/>
    </row>
    <row r="29" spans="2:28" x14ac:dyDescent="0.2">
      <c r="P29" s="77"/>
      <c r="W29" s="680" t="s">
        <v>413</v>
      </c>
      <c r="X29" s="680"/>
      <c r="Y29" s="680"/>
      <c r="Z29" s="680"/>
      <c r="AA29" s="680"/>
      <c r="AB29" s="680"/>
    </row>
    <row r="30" spans="2:28" ht="15.75" customHeight="1" x14ac:dyDescent="0.2">
      <c r="P30" s="77"/>
      <c r="Q30" s="77"/>
      <c r="W30" s="681" t="s">
        <v>17</v>
      </c>
      <c r="X30" s="681"/>
      <c r="Y30" s="681"/>
      <c r="Z30" s="681"/>
      <c r="AA30" s="681"/>
      <c r="AB30" s="681"/>
    </row>
  </sheetData>
  <mergeCells count="32">
    <mergeCell ref="C18:F18"/>
    <mergeCell ref="W30:AB30"/>
    <mergeCell ref="B11:B12"/>
    <mergeCell ref="G11:G12"/>
    <mergeCell ref="H11:H12"/>
    <mergeCell ref="I11:I12"/>
    <mergeCell ref="L11:L12"/>
    <mergeCell ref="C11:F12"/>
    <mergeCell ref="W29:AB29"/>
    <mergeCell ref="C15:F15"/>
    <mergeCell ref="C14:F14"/>
    <mergeCell ref="P11:T11"/>
    <mergeCell ref="J11:J12"/>
    <mergeCell ref="Z11:Z12"/>
    <mergeCell ref="X11:X12"/>
    <mergeCell ref="C19:F19"/>
    <mergeCell ref="C17:F17"/>
    <mergeCell ref="C16:F16"/>
    <mergeCell ref="K11:K12"/>
    <mergeCell ref="AA11:AB11"/>
    <mergeCell ref="N11:N12"/>
    <mergeCell ref="O11:O12"/>
    <mergeCell ref="U11:W11"/>
    <mergeCell ref="L3:R3"/>
    <mergeCell ref="L4:R4"/>
    <mergeCell ref="Y11:Y12"/>
    <mergeCell ref="V6:X6"/>
    <mergeCell ref="L5:R6"/>
    <mergeCell ref="L7:R7"/>
    <mergeCell ref="L8:R8"/>
    <mergeCell ref="L9:R9"/>
    <mergeCell ref="M11:M12"/>
  </mergeCells>
  <phoneticPr fontId="0" type="noConversion"/>
  <printOptions horizontalCentered="1"/>
  <pageMargins left="0" right="0" top="0" bottom="0" header="0.15748031496062992" footer="0"/>
  <pageSetup paperSize="5" scale="71" orientation="landscape"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view="pageBreakPreview" topLeftCell="F1" zoomScaleSheetLayoutView="100" workbookViewId="0">
      <selection activeCell="AC16" sqref="AC16"/>
    </sheetView>
  </sheetViews>
  <sheetFormatPr baseColWidth="10" defaultRowHeight="12.75" x14ac:dyDescent="0.2"/>
  <cols>
    <col min="1" max="1" width="1.140625" style="62" customWidth="1"/>
    <col min="2" max="2" width="8" style="62" customWidth="1"/>
    <col min="3" max="5" width="10.7109375" style="62" customWidth="1"/>
    <col min="6" max="6" width="1.85546875" style="62" customWidth="1"/>
    <col min="7" max="7" width="8.140625" style="62" customWidth="1"/>
    <col min="8" max="8" width="5.7109375" style="62" customWidth="1"/>
    <col min="9" max="10" width="8.140625" style="62" customWidth="1"/>
    <col min="11" max="11" width="9.7109375" style="62" customWidth="1"/>
    <col min="12" max="12" width="13.28515625" style="62" customWidth="1"/>
    <col min="13" max="13" width="9.85546875" style="62" customWidth="1"/>
    <col min="14" max="14" width="13.42578125" style="62" customWidth="1"/>
    <col min="15" max="15" width="7.42578125" style="62" customWidth="1"/>
    <col min="16" max="16" width="13.5703125" style="62" customWidth="1"/>
    <col min="17" max="17" width="13.28515625" style="62" customWidth="1"/>
    <col min="18" max="18" width="11" style="62" customWidth="1"/>
    <col min="19" max="19" width="11.5703125" style="62" customWidth="1"/>
    <col min="20" max="20" width="8.5703125" style="62" customWidth="1"/>
    <col min="21" max="21" width="8.28515625" style="62" customWidth="1"/>
    <col min="22" max="22" width="9.42578125" style="62" customWidth="1"/>
    <col min="23" max="23" width="9.28515625" style="62" customWidth="1"/>
    <col min="24" max="24" width="10.5703125" style="62" customWidth="1"/>
    <col min="25" max="25" width="6.85546875" style="62" customWidth="1"/>
    <col min="26" max="27" width="6.140625" style="62" customWidth="1"/>
    <col min="28" max="28" width="1.85546875" style="62" customWidth="1"/>
    <col min="29" max="16384" width="11.42578125" style="62"/>
  </cols>
  <sheetData>
    <row r="1" spans="1:29" ht="13.5" thickBot="1" x14ac:dyDescent="0.25"/>
    <row r="2" spans="1:29" x14ac:dyDescent="0.2">
      <c r="B2" s="134"/>
      <c r="C2" s="135"/>
      <c r="D2" s="135"/>
      <c r="E2" s="135"/>
      <c r="F2" s="135"/>
      <c r="G2" s="135"/>
      <c r="H2" s="135"/>
      <c r="I2" s="135"/>
      <c r="J2" s="135"/>
      <c r="K2" s="135"/>
      <c r="L2" s="135"/>
      <c r="M2" s="135"/>
      <c r="N2" s="135"/>
      <c r="O2" s="135"/>
      <c r="P2" s="135"/>
      <c r="Q2" s="135"/>
      <c r="R2" s="135"/>
      <c r="S2" s="135"/>
      <c r="T2" s="135"/>
      <c r="U2" s="135"/>
      <c r="V2" s="135"/>
      <c r="W2" s="135"/>
      <c r="X2" s="135"/>
      <c r="Y2" s="135"/>
      <c r="Z2" s="135"/>
      <c r="AA2" s="136"/>
    </row>
    <row r="3" spans="1:29" ht="15.75" x14ac:dyDescent="0.25">
      <c r="A3" s="138"/>
      <c r="B3" s="137"/>
      <c r="C3" s="175"/>
      <c r="D3" s="22" t="s">
        <v>88</v>
      </c>
      <c r="E3" s="67"/>
      <c r="F3" s="22"/>
      <c r="G3" s="67"/>
      <c r="H3" s="175"/>
      <c r="I3" s="175"/>
      <c r="J3" s="175"/>
      <c r="K3" s="175"/>
      <c r="L3" s="693" t="s">
        <v>24</v>
      </c>
      <c r="M3" s="693"/>
      <c r="N3" s="693"/>
      <c r="O3" s="693"/>
      <c r="P3" s="693"/>
      <c r="Q3" s="693"/>
      <c r="R3" s="693"/>
      <c r="S3" s="175"/>
      <c r="U3" s="166" t="s">
        <v>56</v>
      </c>
      <c r="V3" s="22" t="s">
        <v>115</v>
      </c>
      <c r="W3" s="175"/>
      <c r="X3" s="175"/>
      <c r="Y3" s="175"/>
      <c r="Z3" s="175"/>
      <c r="AA3" s="176"/>
    </row>
    <row r="4" spans="1:29" ht="15.75" x14ac:dyDescent="0.25">
      <c r="A4" s="138"/>
      <c r="B4" s="137"/>
      <c r="C4" s="175"/>
      <c r="D4" s="262" t="s">
        <v>192</v>
      </c>
      <c r="E4" s="22"/>
      <c r="F4" s="22"/>
      <c r="G4" s="30"/>
      <c r="H4" s="175"/>
      <c r="I4" s="175"/>
      <c r="J4" s="175"/>
      <c r="K4" s="175"/>
      <c r="L4" s="693" t="s">
        <v>25</v>
      </c>
      <c r="M4" s="693"/>
      <c r="N4" s="693"/>
      <c r="O4" s="693"/>
      <c r="P4" s="693"/>
      <c r="Q4" s="693"/>
      <c r="R4" s="693"/>
      <c r="S4" s="175"/>
      <c r="T4" s="175"/>
      <c r="U4" s="175"/>
      <c r="V4" s="175"/>
      <c r="W4" s="175"/>
      <c r="X4" s="175"/>
      <c r="Y4" s="175"/>
      <c r="Z4" s="175"/>
      <c r="AA4" s="176"/>
    </row>
    <row r="5" spans="1:29" ht="12.75" customHeight="1" x14ac:dyDescent="0.2">
      <c r="A5" s="138"/>
      <c r="B5" s="137"/>
      <c r="C5" s="139"/>
      <c r="D5" s="168" t="s">
        <v>64</v>
      </c>
      <c r="E5" s="22"/>
      <c r="F5" s="168"/>
      <c r="G5" s="168"/>
      <c r="H5" s="139"/>
      <c r="I5" s="139"/>
      <c r="J5" s="139"/>
      <c r="K5" s="139"/>
      <c r="L5" s="690" t="s">
        <v>87</v>
      </c>
      <c r="M5" s="690"/>
      <c r="N5" s="690"/>
      <c r="O5" s="690"/>
      <c r="P5" s="690"/>
      <c r="Q5" s="690"/>
      <c r="R5" s="690"/>
      <c r="S5" s="139"/>
      <c r="T5" s="139"/>
      <c r="U5" s="139"/>
      <c r="V5" s="139"/>
      <c r="W5" s="139"/>
      <c r="X5" s="139"/>
      <c r="Y5" s="139"/>
      <c r="Z5" s="139"/>
      <c r="AA5" s="177"/>
    </row>
    <row r="6" spans="1:29" x14ac:dyDescent="0.2">
      <c r="B6" s="23"/>
      <c r="C6" s="67"/>
      <c r="D6" s="168" t="s">
        <v>63</v>
      </c>
      <c r="E6" s="262" t="str">
        <f>'AGUA POTABLE 1'!E6</f>
        <v>11 DE ENERO DE 2016 (RESULTADOS FINALES DEL EJERCICIO)</v>
      </c>
      <c r="F6" s="22"/>
      <c r="G6" s="67"/>
      <c r="H6" s="67"/>
      <c r="I6" s="67"/>
      <c r="J6" s="67"/>
      <c r="K6" s="67"/>
      <c r="L6" s="690"/>
      <c r="M6" s="690"/>
      <c r="N6" s="690"/>
      <c r="O6" s="690"/>
      <c r="P6" s="690"/>
      <c r="Q6" s="690"/>
      <c r="R6" s="690"/>
      <c r="S6" s="34"/>
      <c r="T6" s="683" t="s">
        <v>39</v>
      </c>
      <c r="U6" s="683"/>
      <c r="V6" s="683"/>
      <c r="W6" s="683"/>
      <c r="X6" s="67"/>
      <c r="Y6" s="67"/>
      <c r="Z6" s="67"/>
      <c r="AA6" s="138"/>
    </row>
    <row r="7" spans="1:29" x14ac:dyDescent="0.2">
      <c r="B7" s="23"/>
      <c r="C7" s="67"/>
      <c r="D7" s="168" t="s">
        <v>70</v>
      </c>
      <c r="E7" s="67"/>
      <c r="F7" s="22"/>
      <c r="G7" s="67"/>
      <c r="H7" s="30"/>
      <c r="I7" s="30"/>
      <c r="J7" s="30"/>
      <c r="K7" s="30"/>
      <c r="L7" s="689" t="s">
        <v>62</v>
      </c>
      <c r="M7" s="689"/>
      <c r="N7" s="689"/>
      <c r="O7" s="689"/>
      <c r="P7" s="689"/>
      <c r="Q7" s="689"/>
      <c r="R7" s="689"/>
      <c r="S7" s="30"/>
      <c r="T7" s="36" t="s">
        <v>44</v>
      </c>
      <c r="U7" s="35" t="s">
        <v>45</v>
      </c>
      <c r="V7" s="67"/>
      <c r="W7" s="67"/>
      <c r="X7" s="67"/>
      <c r="Y7" s="67"/>
      <c r="Z7" s="67"/>
      <c r="AA7" s="138"/>
    </row>
    <row r="8" spans="1:29" x14ac:dyDescent="0.2">
      <c r="B8" s="23"/>
      <c r="C8" s="67"/>
      <c r="D8" s="168" t="s">
        <v>71</v>
      </c>
      <c r="E8" s="22"/>
      <c r="F8" s="22"/>
      <c r="G8" s="67"/>
      <c r="H8" s="139"/>
      <c r="I8" s="139"/>
      <c r="J8" s="139"/>
      <c r="K8" s="139"/>
      <c r="L8" s="687" t="s">
        <v>150</v>
      </c>
      <c r="M8" s="687"/>
      <c r="N8" s="687"/>
      <c r="O8" s="687"/>
      <c r="P8" s="687"/>
      <c r="Q8" s="687"/>
      <c r="R8" s="687"/>
      <c r="S8" s="34"/>
      <c r="T8" s="36" t="s">
        <v>41</v>
      </c>
      <c r="U8" s="35" t="s">
        <v>46</v>
      </c>
      <c r="V8" s="67"/>
      <c r="W8" s="34"/>
      <c r="X8" s="34"/>
      <c r="Y8" s="67"/>
      <c r="Z8" s="67"/>
      <c r="AA8" s="138"/>
    </row>
    <row r="9" spans="1:29" ht="13.5" thickBot="1" x14ac:dyDescent="0.25">
      <c r="B9" s="234"/>
      <c r="C9" s="140"/>
      <c r="D9" s="140"/>
      <c r="E9" s="140"/>
      <c r="F9" s="140"/>
      <c r="G9" s="140"/>
      <c r="H9" s="140"/>
      <c r="I9" s="140"/>
      <c r="J9" s="140"/>
      <c r="K9" s="140"/>
      <c r="L9" s="688" t="s">
        <v>23</v>
      </c>
      <c r="M9" s="688"/>
      <c r="N9" s="688"/>
      <c r="O9" s="688"/>
      <c r="P9" s="688"/>
      <c r="Q9" s="688"/>
      <c r="R9" s="688"/>
      <c r="S9" s="140"/>
      <c r="T9" s="140"/>
      <c r="U9" s="140"/>
      <c r="V9" s="140"/>
      <c r="W9" s="24"/>
      <c r="X9" s="24" t="s">
        <v>26</v>
      </c>
      <c r="Y9" s="25">
        <v>8</v>
      </c>
      <c r="Z9" s="25" t="s">
        <v>27</v>
      </c>
      <c r="AA9" s="179">
        <f>'AGUA POTABLE 1'!$AA$9</f>
        <v>13</v>
      </c>
    </row>
    <row r="10" spans="1:29" s="67" customFormat="1" ht="4.5" customHeight="1" thickBot="1" x14ac:dyDescent="0.25">
      <c r="W10" s="36"/>
      <c r="X10" s="167"/>
      <c r="Y10" s="167"/>
      <c r="Z10" s="167"/>
      <c r="AA10" s="174"/>
    </row>
    <row r="11" spans="1:29" s="7" customFormat="1" ht="30.75" customHeight="1" thickBot="1" x14ac:dyDescent="0.25">
      <c r="A11" s="66"/>
      <c r="B11" s="682" t="s">
        <v>136</v>
      </c>
      <c r="C11" s="682" t="s">
        <v>0</v>
      </c>
      <c r="D11" s="682"/>
      <c r="E11" s="682"/>
      <c r="F11" s="682"/>
      <c r="G11" s="682" t="s">
        <v>1</v>
      </c>
      <c r="H11" s="682" t="s">
        <v>2</v>
      </c>
      <c r="I11" s="682" t="s">
        <v>3</v>
      </c>
      <c r="J11" s="682" t="s">
        <v>37</v>
      </c>
      <c r="K11" s="682" t="s">
        <v>146</v>
      </c>
      <c r="L11" s="682" t="s">
        <v>4</v>
      </c>
      <c r="M11" s="691" t="s">
        <v>138</v>
      </c>
      <c r="N11" s="682" t="s">
        <v>5</v>
      </c>
      <c r="O11" s="682" t="s">
        <v>20</v>
      </c>
      <c r="P11" s="684" t="s">
        <v>6</v>
      </c>
      <c r="Q11" s="685"/>
      <c r="R11" s="685"/>
      <c r="S11" s="685"/>
      <c r="T11" s="682" t="s">
        <v>7</v>
      </c>
      <c r="U11" s="682"/>
      <c r="V11" s="682"/>
      <c r="W11" s="682" t="s">
        <v>8</v>
      </c>
      <c r="X11" s="682" t="s">
        <v>35</v>
      </c>
      <c r="Y11" s="682" t="s">
        <v>145</v>
      </c>
      <c r="Z11" s="682" t="s">
        <v>50</v>
      </c>
      <c r="AA11" s="682"/>
    </row>
    <row r="12" spans="1:29" s="7" customFormat="1" ht="30.75" customHeight="1" thickBot="1" x14ac:dyDescent="0.25">
      <c r="B12" s="682"/>
      <c r="C12" s="682"/>
      <c r="D12" s="682"/>
      <c r="E12" s="682"/>
      <c r="F12" s="682"/>
      <c r="G12" s="682"/>
      <c r="H12" s="682"/>
      <c r="I12" s="682"/>
      <c r="J12" s="682"/>
      <c r="K12" s="682"/>
      <c r="L12" s="682"/>
      <c r="M12" s="692"/>
      <c r="N12" s="682"/>
      <c r="O12" s="682"/>
      <c r="P12" s="180" t="s">
        <v>11</v>
      </c>
      <c r="Q12" s="529" t="s">
        <v>350</v>
      </c>
      <c r="R12" s="180" t="s">
        <v>51</v>
      </c>
      <c r="S12" s="180" t="s">
        <v>52</v>
      </c>
      <c r="T12" s="180" t="s">
        <v>12</v>
      </c>
      <c r="U12" s="180" t="s">
        <v>13</v>
      </c>
      <c r="V12" s="260" t="s">
        <v>151</v>
      </c>
      <c r="W12" s="682"/>
      <c r="X12" s="682"/>
      <c r="Y12" s="682"/>
      <c r="Z12" s="172" t="s">
        <v>42</v>
      </c>
      <c r="AA12" s="172" t="s">
        <v>40</v>
      </c>
      <c r="AC12" s="7" t="s">
        <v>430</v>
      </c>
    </row>
    <row r="13" spans="1:29" ht="3.75" customHeight="1" thickBot="1" x14ac:dyDescent="0.25">
      <c r="B13" s="1"/>
      <c r="C13" s="1"/>
      <c r="D13" s="1"/>
      <c r="E13" s="1"/>
      <c r="F13" s="1"/>
      <c r="G13" s="1"/>
      <c r="H13" s="1"/>
      <c r="I13" s="1"/>
      <c r="J13" s="1"/>
      <c r="K13" s="1"/>
      <c r="L13" s="1"/>
      <c r="M13" s="1"/>
      <c r="N13" s="1"/>
      <c r="O13" s="1"/>
      <c r="P13" s="5"/>
      <c r="Q13" s="5"/>
      <c r="R13" s="5"/>
      <c r="S13" s="5"/>
      <c r="T13" s="5"/>
      <c r="U13" s="5"/>
      <c r="V13" s="5"/>
      <c r="W13" s="5"/>
      <c r="X13" s="5"/>
      <c r="Y13" s="5"/>
      <c r="Z13" s="5"/>
      <c r="AA13" s="5"/>
    </row>
    <row r="14" spans="1:29" ht="20.100000000000001" customHeight="1" x14ac:dyDescent="0.2">
      <c r="B14" s="131"/>
      <c r="C14" s="769" t="s">
        <v>32</v>
      </c>
      <c r="D14" s="769"/>
      <c r="E14" s="769"/>
      <c r="F14" s="769"/>
      <c r="G14" s="131"/>
      <c r="H14" s="131"/>
      <c r="I14" s="337"/>
      <c r="J14" s="337"/>
      <c r="K14" s="337"/>
      <c r="L14" s="131"/>
      <c r="M14" s="131"/>
      <c r="N14" s="338"/>
      <c r="O14" s="339"/>
      <c r="P14" s="338"/>
      <c r="Q14" s="338"/>
      <c r="R14" s="83"/>
      <c r="S14" s="83"/>
      <c r="T14" s="131"/>
      <c r="U14" s="131"/>
      <c r="V14" s="340"/>
      <c r="W14" s="341"/>
      <c r="X14" s="340"/>
      <c r="Y14" s="342"/>
      <c r="Z14" s="342"/>
      <c r="AA14" s="131"/>
    </row>
    <row r="15" spans="1:29" s="505" customFormat="1" ht="36" customHeight="1" x14ac:dyDescent="0.2">
      <c r="B15" s="307" t="s">
        <v>289</v>
      </c>
      <c r="C15" s="718" t="s">
        <v>186</v>
      </c>
      <c r="D15" s="718"/>
      <c r="E15" s="718"/>
      <c r="F15" s="718"/>
      <c r="G15" s="310" t="s">
        <v>188</v>
      </c>
      <c r="H15" s="307" t="s">
        <v>107</v>
      </c>
      <c r="I15" s="307" t="s">
        <v>102</v>
      </c>
      <c r="J15" s="307" t="s">
        <v>141</v>
      </c>
      <c r="K15" s="307" t="s">
        <v>121</v>
      </c>
      <c r="L15" s="540" t="s">
        <v>83</v>
      </c>
      <c r="M15" s="379" t="s">
        <v>147</v>
      </c>
      <c r="N15" s="437">
        <f>P15</f>
        <v>170028.44</v>
      </c>
      <c r="O15" s="380">
        <v>1</v>
      </c>
      <c r="P15" s="332">
        <f>S15+Q15+R15</f>
        <v>170028.44</v>
      </c>
      <c r="Q15" s="332">
        <v>170028.44</v>
      </c>
      <c r="R15" s="332">
        <v>0</v>
      </c>
      <c r="S15" s="332">
        <v>0</v>
      </c>
      <c r="T15" s="310" t="s">
        <v>58</v>
      </c>
      <c r="U15" s="381">
        <v>3.3</v>
      </c>
      <c r="V15" s="312">
        <v>1</v>
      </c>
      <c r="W15" s="313">
        <v>116</v>
      </c>
      <c r="X15" s="312" t="s">
        <v>48</v>
      </c>
      <c r="Y15" s="506" t="s">
        <v>306</v>
      </c>
      <c r="Z15" s="333" t="s">
        <v>43</v>
      </c>
      <c r="AA15" s="333"/>
    </row>
    <row r="16" spans="1:29" s="505" customFormat="1" ht="30" customHeight="1" x14ac:dyDescent="0.2">
      <c r="B16" s="307" t="s">
        <v>290</v>
      </c>
      <c r="C16" s="718" t="s">
        <v>187</v>
      </c>
      <c r="D16" s="718"/>
      <c r="E16" s="718"/>
      <c r="F16" s="718"/>
      <c r="G16" s="310" t="s">
        <v>188</v>
      </c>
      <c r="H16" s="307" t="s">
        <v>107</v>
      </c>
      <c r="I16" s="307" t="s">
        <v>102</v>
      </c>
      <c r="J16" s="307" t="s">
        <v>141</v>
      </c>
      <c r="K16" s="307" t="s">
        <v>121</v>
      </c>
      <c r="L16" s="540" t="s">
        <v>106</v>
      </c>
      <c r="M16" s="379" t="s">
        <v>148</v>
      </c>
      <c r="N16" s="437">
        <f t="shared" ref="N16:N17" si="0">P16</f>
        <v>1061280.8899999999</v>
      </c>
      <c r="O16" s="380">
        <v>1</v>
      </c>
      <c r="P16" s="332">
        <f t="shared" ref="P16" si="1">S16+Q16+R16</f>
        <v>1061280.8899999999</v>
      </c>
      <c r="Q16" s="332">
        <v>1061280.8899999999</v>
      </c>
      <c r="R16" s="332">
        <v>0</v>
      </c>
      <c r="S16" s="332">
        <v>0</v>
      </c>
      <c r="T16" s="310" t="s">
        <v>98</v>
      </c>
      <c r="U16" s="381">
        <v>3.8</v>
      </c>
      <c r="V16" s="312">
        <v>1</v>
      </c>
      <c r="W16" s="313">
        <v>330</v>
      </c>
      <c r="X16" s="312" t="s">
        <v>48</v>
      </c>
      <c r="Y16" s="506" t="s">
        <v>306</v>
      </c>
      <c r="Z16" s="333" t="s">
        <v>43</v>
      </c>
      <c r="AA16" s="333"/>
      <c r="AC16" s="505">
        <v>6117</v>
      </c>
    </row>
    <row r="17" spans="2:27" s="505" customFormat="1" ht="30" customHeight="1" thickBot="1" x14ac:dyDescent="0.25">
      <c r="B17" s="481" t="s">
        <v>320</v>
      </c>
      <c r="C17" s="767" t="s">
        <v>321</v>
      </c>
      <c r="D17" s="767"/>
      <c r="E17" s="767"/>
      <c r="F17" s="767"/>
      <c r="G17" s="492" t="s">
        <v>188</v>
      </c>
      <c r="H17" s="481" t="s">
        <v>107</v>
      </c>
      <c r="I17" s="481" t="s">
        <v>102</v>
      </c>
      <c r="J17" s="481" t="s">
        <v>141</v>
      </c>
      <c r="K17" s="481" t="s">
        <v>121</v>
      </c>
      <c r="L17" s="626" t="s">
        <v>212</v>
      </c>
      <c r="M17" s="440">
        <v>220020053</v>
      </c>
      <c r="N17" s="451">
        <f t="shared" si="0"/>
        <v>200000</v>
      </c>
      <c r="O17" s="613">
        <v>1</v>
      </c>
      <c r="P17" s="456">
        <f>S17+Q17+R17</f>
        <v>200000</v>
      </c>
      <c r="Q17" s="456">
        <v>100000</v>
      </c>
      <c r="R17" s="456">
        <v>0</v>
      </c>
      <c r="S17" s="456">
        <v>100000</v>
      </c>
      <c r="T17" s="492" t="s">
        <v>58</v>
      </c>
      <c r="U17" s="627">
        <v>1.5</v>
      </c>
      <c r="V17" s="482">
        <v>1</v>
      </c>
      <c r="W17" s="611">
        <v>74</v>
      </c>
      <c r="X17" s="482" t="s">
        <v>48</v>
      </c>
      <c r="Y17" s="507" t="s">
        <v>234</v>
      </c>
      <c r="Z17" s="628" t="s">
        <v>43</v>
      </c>
      <c r="AA17" s="628"/>
    </row>
    <row r="18" spans="2:27" ht="13.5" thickBot="1" x14ac:dyDescent="0.25">
      <c r="B18" s="1"/>
      <c r="C18" s="20"/>
      <c r="D18" s="20"/>
      <c r="E18" s="20"/>
      <c r="F18" s="20"/>
      <c r="G18" s="20"/>
      <c r="H18" s="1"/>
      <c r="I18" s="1"/>
      <c r="J18" s="1"/>
      <c r="K18" s="1"/>
      <c r="L18" s="19" t="s">
        <v>11</v>
      </c>
      <c r="M18" s="19"/>
      <c r="N18" s="18">
        <f>SUM(N15:N17)</f>
        <v>1431309.3299999998</v>
      </c>
      <c r="O18" s="27"/>
      <c r="P18" s="18">
        <f>SUM(P15:P17)</f>
        <v>1431309.3299999998</v>
      </c>
      <c r="Q18" s="18">
        <f>SUM(Q14:Q17)</f>
        <v>1331309.3299999998</v>
      </c>
      <c r="R18" s="18">
        <f>SUM(R14:R17)</f>
        <v>0</v>
      </c>
      <c r="S18" s="18">
        <f>SUM(S14:S17)</f>
        <v>100000</v>
      </c>
      <c r="T18" s="26"/>
      <c r="U18" s="20"/>
      <c r="V18" s="20"/>
      <c r="W18" s="20"/>
      <c r="X18" s="20"/>
      <c r="Y18" s="20"/>
      <c r="Z18" s="20"/>
      <c r="AA18" s="20"/>
    </row>
    <row r="19" spans="2:27" x14ac:dyDescent="0.2">
      <c r="B19" s="1"/>
      <c r="C19" s="20"/>
      <c r="D19" s="20"/>
      <c r="E19" s="20"/>
      <c r="F19" s="20"/>
      <c r="G19" s="20"/>
      <c r="H19" s="1"/>
      <c r="I19" s="1"/>
      <c r="J19" s="1"/>
      <c r="K19" s="1"/>
      <c r="Q19" s="60"/>
      <c r="R19" s="60"/>
      <c r="S19" s="77"/>
      <c r="U19" s="20"/>
      <c r="V19" s="20"/>
      <c r="W19" s="20"/>
      <c r="X19" s="20"/>
      <c r="Y19" s="20"/>
      <c r="Z19" s="20"/>
      <c r="AA19" s="20"/>
    </row>
    <row r="20" spans="2:27" x14ac:dyDescent="0.2">
      <c r="B20" s="20"/>
      <c r="C20" s="20"/>
      <c r="D20" s="20"/>
      <c r="E20" s="20"/>
      <c r="F20" s="20"/>
      <c r="G20" s="20"/>
      <c r="H20" s="1"/>
      <c r="I20" s="1"/>
      <c r="J20" s="1"/>
      <c r="K20" s="1"/>
      <c r="Q20" s="60"/>
      <c r="R20" s="60"/>
      <c r="S20" s="77"/>
      <c r="U20" s="20"/>
      <c r="V20" s="20"/>
      <c r="W20" s="20"/>
      <c r="X20" s="20"/>
      <c r="Y20" s="20"/>
      <c r="Z20" s="20"/>
      <c r="AA20" s="20"/>
    </row>
    <row r="21" spans="2:27" x14ac:dyDescent="0.2">
      <c r="B21" s="20"/>
      <c r="C21" s="20"/>
      <c r="D21" s="20"/>
      <c r="E21" s="20"/>
      <c r="F21" s="20"/>
      <c r="G21" s="20"/>
      <c r="H21" s="1"/>
      <c r="I21" s="1"/>
      <c r="J21" s="1"/>
      <c r="K21" s="1"/>
      <c r="Q21" s="60"/>
      <c r="R21" s="60"/>
      <c r="S21" s="76"/>
      <c r="U21" s="20"/>
      <c r="V21" s="20"/>
      <c r="W21" s="20"/>
      <c r="X21" s="20"/>
      <c r="Y21" s="20"/>
      <c r="Z21" s="20"/>
      <c r="AA21" s="20"/>
    </row>
    <row r="22" spans="2:27" x14ac:dyDescent="0.2">
      <c r="B22" s="1"/>
      <c r="C22" s="20"/>
      <c r="D22" s="20"/>
      <c r="E22" s="20"/>
      <c r="F22" s="20"/>
      <c r="G22" s="20"/>
      <c r="H22" s="1"/>
      <c r="I22" s="1"/>
      <c r="J22" s="1"/>
      <c r="K22" s="1"/>
      <c r="Q22" s="662"/>
      <c r="R22" s="60"/>
      <c r="S22" s="76"/>
      <c r="U22" s="20"/>
      <c r="V22" s="20"/>
      <c r="W22" s="20"/>
      <c r="X22" s="20"/>
      <c r="Y22" s="20"/>
      <c r="Z22" s="20"/>
      <c r="AA22" s="20"/>
    </row>
    <row r="23" spans="2:27" x14ac:dyDescent="0.2">
      <c r="B23" s="1"/>
      <c r="C23" s="20"/>
      <c r="D23" s="20"/>
      <c r="E23" s="20"/>
      <c r="F23" s="20"/>
      <c r="G23" s="20"/>
      <c r="H23" s="1"/>
      <c r="I23" s="1"/>
      <c r="J23" s="1"/>
      <c r="K23" s="1"/>
      <c r="Q23" s="60"/>
      <c r="R23" s="60"/>
      <c r="S23" s="77"/>
      <c r="U23" s="20"/>
      <c r="V23" s="20"/>
      <c r="W23" s="20"/>
      <c r="X23" s="20"/>
      <c r="Y23" s="20"/>
      <c r="Z23" s="20"/>
      <c r="AA23" s="20"/>
    </row>
    <row r="24" spans="2:27" x14ac:dyDescent="0.2">
      <c r="B24" s="1"/>
      <c r="C24" s="20"/>
      <c r="D24" s="20"/>
      <c r="E24" s="20"/>
      <c r="F24" s="20"/>
      <c r="G24" s="20"/>
      <c r="H24" s="1"/>
      <c r="I24" s="1"/>
      <c r="J24" s="1"/>
      <c r="K24" s="1"/>
      <c r="Q24" s="60"/>
      <c r="R24" s="60"/>
      <c r="S24" s="77"/>
      <c r="U24" s="20"/>
      <c r="V24" s="20"/>
      <c r="W24" s="20"/>
      <c r="X24" s="20"/>
      <c r="Y24" s="20"/>
      <c r="Z24" s="20"/>
      <c r="AA24" s="20"/>
    </row>
    <row r="25" spans="2:27" x14ac:dyDescent="0.2">
      <c r="Q25" s="60"/>
      <c r="R25" s="60"/>
      <c r="S25" s="77"/>
    </row>
    <row r="26" spans="2:27" x14ac:dyDescent="0.2">
      <c r="C26" s="15"/>
      <c r="D26" s="15"/>
      <c r="E26" s="15"/>
      <c r="F26" s="15"/>
      <c r="Q26" s="60"/>
      <c r="R26" s="60"/>
      <c r="S26" s="77"/>
      <c r="V26" s="680" t="s">
        <v>415</v>
      </c>
      <c r="W26" s="680"/>
      <c r="X26" s="680"/>
      <c r="Y26" s="680"/>
      <c r="Z26" s="680"/>
      <c r="AA26" s="680"/>
    </row>
    <row r="27" spans="2:27" ht="15.75" customHeight="1" x14ac:dyDescent="0.2">
      <c r="Q27" s="77"/>
      <c r="R27" s="77"/>
      <c r="V27" s="768" t="s">
        <v>17</v>
      </c>
      <c r="W27" s="768"/>
      <c r="X27" s="768"/>
      <c r="Y27" s="768"/>
      <c r="Z27" s="768"/>
      <c r="AA27" s="768"/>
    </row>
    <row r="29" spans="2:27" x14ac:dyDescent="0.2">
      <c r="N29" s="245"/>
    </row>
  </sheetData>
  <mergeCells count="30">
    <mergeCell ref="L8:R8"/>
    <mergeCell ref="L9:R9"/>
    <mergeCell ref="B11:B12"/>
    <mergeCell ref="C11:F12"/>
    <mergeCell ref="L11:L12"/>
    <mergeCell ref="H11:H12"/>
    <mergeCell ref="G11:G12"/>
    <mergeCell ref="I11:I12"/>
    <mergeCell ref="K11:K12"/>
    <mergeCell ref="N11:N12"/>
    <mergeCell ref="J11:J12"/>
    <mergeCell ref="O11:O12"/>
    <mergeCell ref="T6:W6"/>
    <mergeCell ref="L5:R6"/>
    <mergeCell ref="L3:R3"/>
    <mergeCell ref="L4:R4"/>
    <mergeCell ref="L7:R7"/>
    <mergeCell ref="C15:F15"/>
    <mergeCell ref="M11:M12"/>
    <mergeCell ref="C17:F17"/>
    <mergeCell ref="V27:AA27"/>
    <mergeCell ref="Y11:Y12"/>
    <mergeCell ref="V26:AA26"/>
    <mergeCell ref="W11:W12"/>
    <mergeCell ref="X11:X12"/>
    <mergeCell ref="T11:V11"/>
    <mergeCell ref="Z11:AA11"/>
    <mergeCell ref="C14:F14"/>
    <mergeCell ref="C16:F16"/>
    <mergeCell ref="P11:S11"/>
  </mergeCells>
  <phoneticPr fontId="0" type="noConversion"/>
  <printOptions horizontalCentered="1"/>
  <pageMargins left="0" right="0" top="0" bottom="0" header="0" footer="0"/>
  <pageSetup paperSize="5" scale="65" orientation="landscape"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view="pageBreakPreview" topLeftCell="F4" zoomScaleSheetLayoutView="100" workbookViewId="0">
      <selection activeCell="N18" sqref="N18"/>
    </sheetView>
  </sheetViews>
  <sheetFormatPr baseColWidth="10" defaultRowHeight="12.75" x14ac:dyDescent="0.2"/>
  <cols>
    <col min="1" max="1" width="1.140625" style="62" customWidth="1"/>
    <col min="2" max="2" width="10.5703125" style="62" customWidth="1"/>
    <col min="3" max="3" width="10.7109375" style="62" customWidth="1"/>
    <col min="4" max="4" width="7.5703125" style="62" customWidth="1"/>
    <col min="5" max="5" width="6.85546875" style="62" customWidth="1"/>
    <col min="6" max="6" width="6" style="62" customWidth="1"/>
    <col min="7" max="7" width="8.140625" style="62" customWidth="1"/>
    <col min="8" max="8" width="5.28515625" style="62" customWidth="1"/>
    <col min="9" max="11" width="8.140625" style="62" customWidth="1"/>
    <col min="12" max="12" width="16.5703125" style="62" customWidth="1"/>
    <col min="13" max="13" width="10.85546875" style="62" customWidth="1"/>
    <col min="14" max="14" width="12.140625" style="62" customWidth="1"/>
    <col min="15" max="15" width="7.42578125" style="62" customWidth="1"/>
    <col min="16" max="16" width="12" style="62" customWidth="1"/>
    <col min="17" max="18" width="12.42578125" style="62" customWidth="1"/>
    <col min="19" max="19" width="12.7109375" style="62" customWidth="1"/>
    <col min="20" max="20" width="8.5703125" style="62" customWidth="1"/>
    <col min="21" max="21" width="10.42578125" style="62" customWidth="1"/>
    <col min="22" max="22" width="9.42578125" style="62" customWidth="1"/>
    <col min="23" max="23" width="8.140625" style="62" customWidth="1"/>
    <col min="24" max="24" width="12.85546875" style="62" customWidth="1"/>
    <col min="25" max="25" width="7.7109375" style="62" customWidth="1"/>
    <col min="26" max="26" width="4.5703125" style="62" customWidth="1"/>
    <col min="27" max="27" width="6.42578125" style="62" customWidth="1"/>
    <col min="28" max="28" width="1.5703125" style="62" customWidth="1"/>
    <col min="29" max="16384" width="11.42578125" style="62"/>
  </cols>
  <sheetData>
    <row r="1" spans="1:29" ht="13.5" thickBot="1" x14ac:dyDescent="0.25"/>
    <row r="2" spans="1:29" x14ac:dyDescent="0.2">
      <c r="B2" s="134"/>
      <c r="C2" s="135"/>
      <c r="D2" s="135"/>
      <c r="E2" s="135"/>
      <c r="F2" s="135"/>
      <c r="G2" s="135"/>
      <c r="H2" s="135"/>
      <c r="I2" s="135"/>
      <c r="J2" s="135"/>
      <c r="K2" s="135"/>
      <c r="L2" s="135"/>
      <c r="M2" s="135"/>
      <c r="N2" s="135"/>
      <c r="O2" s="135"/>
      <c r="P2" s="135"/>
      <c r="Q2" s="135"/>
      <c r="R2" s="135"/>
      <c r="S2" s="135"/>
      <c r="T2" s="135"/>
      <c r="U2" s="135"/>
      <c r="V2" s="135"/>
      <c r="W2" s="135"/>
      <c r="X2" s="135"/>
      <c r="Y2" s="135"/>
      <c r="Z2" s="135"/>
      <c r="AA2" s="136"/>
    </row>
    <row r="3" spans="1:29" ht="15.75" x14ac:dyDescent="0.25">
      <c r="A3" s="138"/>
      <c r="B3" s="137"/>
      <c r="C3" s="175"/>
      <c r="D3" s="22" t="s">
        <v>88</v>
      </c>
      <c r="E3" s="67"/>
      <c r="F3" s="22"/>
      <c r="G3" s="67"/>
      <c r="H3" s="175"/>
      <c r="I3" s="175"/>
      <c r="J3" s="175"/>
      <c r="K3" s="175"/>
      <c r="L3" s="693" t="s">
        <v>24</v>
      </c>
      <c r="M3" s="693"/>
      <c r="N3" s="693"/>
      <c r="O3" s="693"/>
      <c r="P3" s="693"/>
      <c r="Q3" s="693"/>
      <c r="R3" s="693"/>
      <c r="S3" s="693"/>
      <c r="U3" s="166" t="s">
        <v>56</v>
      </c>
      <c r="V3" s="22" t="s">
        <v>115</v>
      </c>
      <c r="X3" s="175"/>
      <c r="Y3" s="175"/>
      <c r="Z3" s="175"/>
      <c r="AA3" s="176"/>
    </row>
    <row r="4" spans="1:29" ht="15.75" x14ac:dyDescent="0.25">
      <c r="A4" s="138"/>
      <c r="B4" s="137"/>
      <c r="C4" s="175"/>
      <c r="D4" s="168" t="s">
        <v>55</v>
      </c>
      <c r="E4" s="22"/>
      <c r="F4" s="22"/>
      <c r="G4" s="30"/>
      <c r="H4" s="175"/>
      <c r="I4" s="175"/>
      <c r="J4" s="175"/>
      <c r="K4" s="175"/>
      <c r="L4" s="693" t="s">
        <v>25</v>
      </c>
      <c r="M4" s="693"/>
      <c r="N4" s="693"/>
      <c r="O4" s="693"/>
      <c r="P4" s="693"/>
      <c r="Q4" s="693"/>
      <c r="R4" s="693"/>
      <c r="S4" s="693"/>
      <c r="T4" s="175"/>
      <c r="U4" s="175"/>
      <c r="V4" s="175"/>
      <c r="W4" s="175"/>
      <c r="X4" s="175"/>
      <c r="Y4" s="175"/>
      <c r="Z4" s="175"/>
      <c r="AA4" s="176"/>
    </row>
    <row r="5" spans="1:29" x14ac:dyDescent="0.2">
      <c r="A5" s="138"/>
      <c r="B5" s="137"/>
      <c r="C5" s="139"/>
      <c r="D5" s="168" t="s">
        <v>64</v>
      </c>
      <c r="E5" s="22"/>
      <c r="F5" s="168"/>
      <c r="G5" s="168"/>
      <c r="H5" s="139"/>
      <c r="I5" s="139"/>
      <c r="J5" s="139"/>
      <c r="K5" s="139"/>
      <c r="L5" s="690" t="s">
        <v>87</v>
      </c>
      <c r="M5" s="690"/>
      <c r="N5" s="690"/>
      <c r="O5" s="690"/>
      <c r="P5" s="690"/>
      <c r="Q5" s="690"/>
      <c r="R5" s="690"/>
      <c r="S5" s="690"/>
      <c r="T5" s="139"/>
      <c r="U5" s="139"/>
      <c r="V5" s="139"/>
      <c r="W5" s="139"/>
      <c r="X5" s="139"/>
      <c r="Y5" s="139"/>
      <c r="Z5" s="139"/>
      <c r="AA5" s="177"/>
    </row>
    <row r="6" spans="1:29" x14ac:dyDescent="0.2">
      <c r="B6" s="23"/>
      <c r="C6" s="67"/>
      <c r="D6" s="168" t="s">
        <v>63</v>
      </c>
      <c r="E6" s="262" t="str">
        <f>'AGUA POTABLE 1'!E6</f>
        <v>11 DE ENERO DE 2016 (RESULTADOS FINALES DEL EJERCICIO)</v>
      </c>
      <c r="F6" s="22"/>
      <c r="G6" s="67"/>
      <c r="H6" s="67"/>
      <c r="I6" s="67"/>
      <c r="J6" s="67"/>
      <c r="K6" s="67"/>
      <c r="L6" s="690"/>
      <c r="M6" s="690"/>
      <c r="N6" s="690"/>
      <c r="O6" s="690"/>
      <c r="P6" s="690"/>
      <c r="Q6" s="690"/>
      <c r="R6" s="690"/>
      <c r="S6" s="690"/>
      <c r="U6" s="683" t="s">
        <v>39</v>
      </c>
      <c r="V6" s="683"/>
      <c r="W6" s="683"/>
      <c r="X6" s="67"/>
      <c r="Y6" s="67"/>
      <c r="Z6" s="67"/>
      <c r="AA6" s="138"/>
    </row>
    <row r="7" spans="1:29" x14ac:dyDescent="0.2">
      <c r="B7" s="23"/>
      <c r="C7" s="67"/>
      <c r="D7" s="168" t="s">
        <v>70</v>
      </c>
      <c r="E7" s="67"/>
      <c r="F7" s="22"/>
      <c r="G7" s="67"/>
      <c r="H7" s="30"/>
      <c r="I7" s="30"/>
      <c r="J7" s="30"/>
      <c r="K7" s="30"/>
      <c r="L7" s="689" t="s">
        <v>62</v>
      </c>
      <c r="M7" s="689"/>
      <c r="N7" s="689"/>
      <c r="O7" s="689"/>
      <c r="P7" s="689"/>
      <c r="Q7" s="689"/>
      <c r="R7" s="689"/>
      <c r="S7" s="689"/>
      <c r="U7" s="36" t="s">
        <v>44</v>
      </c>
      <c r="V7" s="35" t="s">
        <v>45</v>
      </c>
      <c r="W7" s="67"/>
      <c r="X7" s="67"/>
      <c r="Y7" s="67"/>
      <c r="Z7" s="67"/>
      <c r="AA7" s="138"/>
    </row>
    <row r="8" spans="1:29" x14ac:dyDescent="0.2">
      <c r="B8" s="23"/>
      <c r="C8" s="67"/>
      <c r="D8" s="168" t="s">
        <v>71</v>
      </c>
      <c r="E8" s="22"/>
      <c r="F8" s="22"/>
      <c r="G8" s="67"/>
      <c r="H8" s="139"/>
      <c r="I8" s="139"/>
      <c r="J8" s="139"/>
      <c r="K8" s="139"/>
      <c r="L8" s="687" t="s">
        <v>150</v>
      </c>
      <c r="M8" s="687"/>
      <c r="N8" s="687"/>
      <c r="O8" s="687"/>
      <c r="P8" s="687"/>
      <c r="Q8" s="687"/>
      <c r="R8" s="687"/>
      <c r="S8" s="687"/>
      <c r="U8" s="36" t="s">
        <v>41</v>
      </c>
      <c r="V8" s="35" t="s">
        <v>46</v>
      </c>
      <c r="W8" s="67"/>
      <c r="X8" s="34"/>
      <c r="Y8" s="67"/>
      <c r="Z8" s="67"/>
      <c r="AA8" s="138"/>
    </row>
    <row r="9" spans="1:29" ht="13.5" thickBot="1" x14ac:dyDescent="0.25">
      <c r="B9" s="234"/>
      <c r="C9" s="140"/>
      <c r="D9" s="140"/>
      <c r="E9" s="140"/>
      <c r="F9" s="140"/>
      <c r="G9" s="140"/>
      <c r="H9" s="140"/>
      <c r="I9" s="140"/>
      <c r="J9" s="140"/>
      <c r="K9" s="140"/>
      <c r="L9" s="688" t="s">
        <v>211</v>
      </c>
      <c r="M9" s="688"/>
      <c r="N9" s="688"/>
      <c r="O9" s="688"/>
      <c r="P9" s="688"/>
      <c r="Q9" s="688"/>
      <c r="R9" s="688"/>
      <c r="S9" s="688"/>
      <c r="T9" s="140"/>
      <c r="U9" s="140"/>
      <c r="V9" s="140"/>
      <c r="W9" s="140"/>
      <c r="X9" s="24" t="s">
        <v>26</v>
      </c>
      <c r="Y9" s="25">
        <v>9</v>
      </c>
      <c r="Z9" s="25" t="s">
        <v>27</v>
      </c>
      <c r="AA9" s="179">
        <f>'AGUA POTABLE 1'!$AA$9</f>
        <v>13</v>
      </c>
    </row>
    <row r="10" spans="1:29" s="67" customFormat="1" ht="6.75" customHeight="1" thickBot="1" x14ac:dyDescent="0.25">
      <c r="W10" s="36"/>
      <c r="X10" s="167"/>
      <c r="Y10" s="167"/>
      <c r="Z10" s="174"/>
    </row>
    <row r="11" spans="1:29" s="7" customFormat="1" ht="24.75" customHeight="1" thickBot="1" x14ac:dyDescent="0.25">
      <c r="A11" s="66"/>
      <c r="B11" s="682" t="s">
        <v>136</v>
      </c>
      <c r="C11" s="682" t="s">
        <v>0</v>
      </c>
      <c r="D11" s="682"/>
      <c r="E11" s="682"/>
      <c r="F11" s="682"/>
      <c r="G11" s="682" t="s">
        <v>1</v>
      </c>
      <c r="H11" s="682" t="s">
        <v>2</v>
      </c>
      <c r="I11" s="682" t="s">
        <v>3</v>
      </c>
      <c r="J11" s="682" t="s">
        <v>37</v>
      </c>
      <c r="K11" s="682" t="s">
        <v>137</v>
      </c>
      <c r="L11" s="682" t="s">
        <v>4</v>
      </c>
      <c r="M11" s="691" t="s">
        <v>138</v>
      </c>
      <c r="N11" s="682" t="s">
        <v>5</v>
      </c>
      <c r="O11" s="682" t="s">
        <v>20</v>
      </c>
      <c r="P11" s="682" t="s">
        <v>6</v>
      </c>
      <c r="Q11" s="682"/>
      <c r="R11" s="682"/>
      <c r="S11" s="682"/>
      <c r="T11" s="682" t="s">
        <v>7</v>
      </c>
      <c r="U11" s="682"/>
      <c r="V11" s="682"/>
      <c r="W11" s="682" t="s">
        <v>8</v>
      </c>
      <c r="X11" s="682" t="s">
        <v>36</v>
      </c>
      <c r="Y11" s="682" t="s">
        <v>229</v>
      </c>
      <c r="Z11" s="682" t="s">
        <v>10</v>
      </c>
      <c r="AA11" s="682"/>
    </row>
    <row r="12" spans="1:29" s="7" customFormat="1" ht="27.75" thickBot="1" x14ac:dyDescent="0.25">
      <c r="B12" s="682"/>
      <c r="C12" s="682"/>
      <c r="D12" s="682"/>
      <c r="E12" s="682"/>
      <c r="F12" s="682"/>
      <c r="G12" s="682"/>
      <c r="H12" s="682"/>
      <c r="I12" s="682"/>
      <c r="J12" s="682"/>
      <c r="K12" s="682"/>
      <c r="L12" s="682"/>
      <c r="M12" s="692"/>
      <c r="N12" s="682"/>
      <c r="O12" s="682"/>
      <c r="P12" s="202" t="s">
        <v>11</v>
      </c>
      <c r="Q12" s="529" t="s">
        <v>350</v>
      </c>
      <c r="R12" s="267" t="s">
        <v>51</v>
      </c>
      <c r="S12" s="202" t="s">
        <v>59</v>
      </c>
      <c r="T12" s="202" t="s">
        <v>12</v>
      </c>
      <c r="U12" s="202" t="s">
        <v>13</v>
      </c>
      <c r="V12" s="260" t="s">
        <v>151</v>
      </c>
      <c r="W12" s="682"/>
      <c r="X12" s="682"/>
      <c r="Y12" s="682"/>
      <c r="Z12" s="183" t="s">
        <v>42</v>
      </c>
      <c r="AA12" s="183" t="s">
        <v>40</v>
      </c>
      <c r="AC12" s="7" t="s">
        <v>430</v>
      </c>
    </row>
    <row r="13" spans="1:29" ht="5.25" customHeight="1" thickBot="1" x14ac:dyDescent="0.25">
      <c r="B13" s="1"/>
      <c r="C13" s="1"/>
      <c r="D13" s="1"/>
      <c r="E13" s="1"/>
      <c r="F13" s="1"/>
      <c r="G13" s="1"/>
      <c r="H13" s="1"/>
      <c r="I13" s="1"/>
      <c r="J13" s="1"/>
      <c r="K13" s="1"/>
      <c r="L13" s="1"/>
      <c r="M13" s="1"/>
      <c r="N13" s="1"/>
      <c r="O13" s="1"/>
      <c r="P13" s="5"/>
      <c r="Q13" s="5"/>
      <c r="R13" s="5"/>
      <c r="S13" s="5"/>
      <c r="T13" s="5"/>
      <c r="U13" s="5"/>
      <c r="V13" s="5"/>
      <c r="W13" s="5"/>
      <c r="X13" s="5"/>
      <c r="Y13" s="5"/>
      <c r="Z13" s="5"/>
      <c r="AA13" s="5"/>
    </row>
    <row r="14" spans="1:29" ht="20.25" customHeight="1" x14ac:dyDescent="0.2">
      <c r="B14" s="101"/>
      <c r="C14" s="708" t="s">
        <v>31</v>
      </c>
      <c r="D14" s="709"/>
      <c r="E14" s="709"/>
      <c r="F14" s="710"/>
      <c r="G14" s="101"/>
      <c r="H14" s="101"/>
      <c r="I14" s="102"/>
      <c r="J14" s="102"/>
      <c r="K14" s="102"/>
      <c r="L14" s="101"/>
      <c r="M14" s="101"/>
      <c r="N14" s="103"/>
      <c r="O14" s="104"/>
      <c r="P14" s="103"/>
      <c r="Q14" s="103"/>
      <c r="R14" s="103"/>
      <c r="S14" s="103"/>
      <c r="T14" s="101"/>
      <c r="U14" s="101"/>
      <c r="V14" s="105"/>
      <c r="W14" s="109"/>
      <c r="X14" s="105"/>
      <c r="Y14" s="110"/>
      <c r="Z14" s="101"/>
      <c r="AA14" s="101"/>
    </row>
    <row r="15" spans="1:29" s="505" customFormat="1" ht="30" customHeight="1" x14ac:dyDescent="0.2">
      <c r="B15" s="278" t="s">
        <v>291</v>
      </c>
      <c r="C15" s="697" t="s">
        <v>206</v>
      </c>
      <c r="D15" s="698"/>
      <c r="E15" s="698"/>
      <c r="F15" s="699"/>
      <c r="G15" s="301" t="s">
        <v>19</v>
      </c>
      <c r="H15" s="301" t="s">
        <v>301</v>
      </c>
      <c r="I15" s="301" t="s">
        <v>104</v>
      </c>
      <c r="J15" s="278" t="s">
        <v>141</v>
      </c>
      <c r="K15" s="278" t="s">
        <v>117</v>
      </c>
      <c r="L15" s="316" t="s">
        <v>203</v>
      </c>
      <c r="M15" s="533" t="s">
        <v>263</v>
      </c>
      <c r="N15" s="281">
        <f t="shared" ref="N15:N23" si="0">P15</f>
        <v>90000</v>
      </c>
      <c r="O15" s="282">
        <v>1</v>
      </c>
      <c r="P15" s="283">
        <f>S15+R15+Q15</f>
        <v>90000</v>
      </c>
      <c r="Q15" s="283">
        <v>90000</v>
      </c>
      <c r="R15" s="437">
        <v>0</v>
      </c>
      <c r="S15" s="329">
        <v>0</v>
      </c>
      <c r="T15" s="282" t="s">
        <v>325</v>
      </c>
      <c r="U15" s="315">
        <v>33</v>
      </c>
      <c r="V15" s="343">
        <v>1</v>
      </c>
      <c r="W15" s="277">
        <v>102</v>
      </c>
      <c r="X15" s="284" t="s">
        <v>65</v>
      </c>
      <c r="Y15" s="417" t="s">
        <v>235</v>
      </c>
      <c r="Z15" s="285" t="s">
        <v>43</v>
      </c>
      <c r="AA15" s="285"/>
    </row>
    <row r="16" spans="1:29" s="576" customFormat="1" ht="30" customHeight="1" x14ac:dyDescent="0.2">
      <c r="B16" s="278" t="s">
        <v>292</v>
      </c>
      <c r="C16" s="697" t="s">
        <v>207</v>
      </c>
      <c r="D16" s="698"/>
      <c r="E16" s="698"/>
      <c r="F16" s="699"/>
      <c r="G16" s="301" t="s">
        <v>19</v>
      </c>
      <c r="H16" s="301" t="s">
        <v>301</v>
      </c>
      <c r="I16" s="301" t="s">
        <v>103</v>
      </c>
      <c r="J16" s="278" t="s">
        <v>141</v>
      </c>
      <c r="K16" s="278" t="s">
        <v>117</v>
      </c>
      <c r="L16" s="316" t="s">
        <v>204</v>
      </c>
      <c r="M16" s="577" t="s">
        <v>242</v>
      </c>
      <c r="N16" s="281">
        <f t="shared" si="0"/>
        <v>200000</v>
      </c>
      <c r="O16" s="282">
        <v>1</v>
      </c>
      <c r="P16" s="283">
        <f t="shared" ref="P16:P24" si="1">S16+R16+Q16</f>
        <v>200000</v>
      </c>
      <c r="Q16" s="283">
        <v>200000</v>
      </c>
      <c r="R16" s="437">
        <v>0</v>
      </c>
      <c r="S16" s="329">
        <v>0</v>
      </c>
      <c r="T16" s="282" t="s">
        <v>14</v>
      </c>
      <c r="U16" s="315">
        <v>400</v>
      </c>
      <c r="V16" s="343">
        <v>1</v>
      </c>
      <c r="W16" s="277">
        <v>122</v>
      </c>
      <c r="X16" s="284" t="s">
        <v>65</v>
      </c>
      <c r="Y16" s="417" t="s">
        <v>234</v>
      </c>
      <c r="Z16" s="285" t="s">
        <v>43</v>
      </c>
      <c r="AA16" s="285"/>
    </row>
    <row r="17" spans="2:29" s="576" customFormat="1" ht="30" customHeight="1" x14ac:dyDescent="0.2">
      <c r="B17" s="278" t="s">
        <v>293</v>
      </c>
      <c r="C17" s="697" t="s">
        <v>208</v>
      </c>
      <c r="D17" s="698"/>
      <c r="E17" s="698"/>
      <c r="F17" s="699"/>
      <c r="G17" s="301" t="s">
        <v>19</v>
      </c>
      <c r="H17" s="301" t="s">
        <v>301</v>
      </c>
      <c r="I17" s="301" t="s">
        <v>103</v>
      </c>
      <c r="J17" s="278" t="s">
        <v>141</v>
      </c>
      <c r="K17" s="278" t="s">
        <v>117</v>
      </c>
      <c r="L17" s="316" t="s">
        <v>198</v>
      </c>
      <c r="M17" s="577" t="s">
        <v>264</v>
      </c>
      <c r="N17" s="281">
        <f t="shared" ref="N17" si="2">P17</f>
        <v>200000</v>
      </c>
      <c r="O17" s="282">
        <v>1</v>
      </c>
      <c r="P17" s="283">
        <f t="shared" si="1"/>
        <v>200000</v>
      </c>
      <c r="Q17" s="283">
        <v>200000</v>
      </c>
      <c r="R17" s="437">
        <v>0</v>
      </c>
      <c r="S17" s="329">
        <v>0</v>
      </c>
      <c r="T17" s="282" t="s">
        <v>14</v>
      </c>
      <c r="U17" s="315">
        <v>400</v>
      </c>
      <c r="V17" s="343">
        <v>1</v>
      </c>
      <c r="W17" s="277">
        <v>87</v>
      </c>
      <c r="X17" s="284" t="s">
        <v>65</v>
      </c>
      <c r="Y17" s="417" t="s">
        <v>235</v>
      </c>
      <c r="Z17" s="285" t="s">
        <v>43</v>
      </c>
      <c r="AA17" s="285"/>
    </row>
    <row r="18" spans="2:29" s="576" customFormat="1" ht="30" customHeight="1" x14ac:dyDescent="0.2">
      <c r="B18" s="278" t="s">
        <v>294</v>
      </c>
      <c r="C18" s="697" t="s">
        <v>209</v>
      </c>
      <c r="D18" s="698"/>
      <c r="E18" s="698"/>
      <c r="F18" s="699"/>
      <c r="G18" s="301" t="s">
        <v>19</v>
      </c>
      <c r="H18" s="301" t="s">
        <v>301</v>
      </c>
      <c r="I18" s="301" t="s">
        <v>104</v>
      </c>
      <c r="J18" s="278" t="s">
        <v>141</v>
      </c>
      <c r="K18" s="278" t="s">
        <v>117</v>
      </c>
      <c r="L18" s="316" t="s">
        <v>199</v>
      </c>
      <c r="M18" s="577" t="s">
        <v>265</v>
      </c>
      <c r="N18" s="281">
        <f t="shared" si="0"/>
        <v>29999.99</v>
      </c>
      <c r="O18" s="282">
        <v>1</v>
      </c>
      <c r="P18" s="283">
        <f t="shared" si="1"/>
        <v>29999.99</v>
      </c>
      <c r="Q18" s="283">
        <f>30000-0.01</f>
        <v>29999.99</v>
      </c>
      <c r="R18" s="437">
        <v>0</v>
      </c>
      <c r="S18" s="329">
        <v>0</v>
      </c>
      <c r="T18" s="282" t="s">
        <v>14</v>
      </c>
      <c r="U18" s="315">
        <v>25</v>
      </c>
      <c r="V18" s="343">
        <v>1</v>
      </c>
      <c r="W18" s="277">
        <v>118</v>
      </c>
      <c r="X18" s="284" t="s">
        <v>65</v>
      </c>
      <c r="Y18" s="417" t="s">
        <v>234</v>
      </c>
      <c r="Z18" s="285" t="s">
        <v>43</v>
      </c>
      <c r="AA18" s="285"/>
    </row>
    <row r="19" spans="2:29" s="576" customFormat="1" ht="30" customHeight="1" x14ac:dyDescent="0.2">
      <c r="B19" s="278" t="s">
        <v>295</v>
      </c>
      <c r="C19" s="697" t="s">
        <v>195</v>
      </c>
      <c r="D19" s="698"/>
      <c r="E19" s="698"/>
      <c r="F19" s="699"/>
      <c r="G19" s="301" t="s">
        <v>19</v>
      </c>
      <c r="H19" s="301" t="s">
        <v>301</v>
      </c>
      <c r="I19" s="301" t="s">
        <v>104</v>
      </c>
      <c r="J19" s="278" t="s">
        <v>141</v>
      </c>
      <c r="K19" s="278" t="s">
        <v>117</v>
      </c>
      <c r="L19" s="316" t="s">
        <v>200</v>
      </c>
      <c r="M19" s="577" t="s">
        <v>253</v>
      </c>
      <c r="N19" s="281">
        <f t="shared" si="0"/>
        <v>50000</v>
      </c>
      <c r="O19" s="282">
        <v>0</v>
      </c>
      <c r="P19" s="283">
        <f t="shared" si="1"/>
        <v>50000</v>
      </c>
      <c r="Q19" s="283">
        <v>50000</v>
      </c>
      <c r="R19" s="437">
        <v>0</v>
      </c>
      <c r="S19" s="329">
        <v>0</v>
      </c>
      <c r="T19" s="282" t="s">
        <v>14</v>
      </c>
      <c r="U19" s="315">
        <v>80</v>
      </c>
      <c r="V19" s="343">
        <v>1</v>
      </c>
      <c r="W19" s="277">
        <v>81</v>
      </c>
      <c r="X19" s="284" t="s">
        <v>65</v>
      </c>
      <c r="Y19" s="417" t="s">
        <v>235</v>
      </c>
      <c r="Z19" s="285" t="s">
        <v>43</v>
      </c>
      <c r="AA19" s="285"/>
    </row>
    <row r="20" spans="2:29" s="576" customFormat="1" ht="30" customHeight="1" x14ac:dyDescent="0.2">
      <c r="B20" s="278" t="s">
        <v>296</v>
      </c>
      <c r="C20" s="697" t="s">
        <v>210</v>
      </c>
      <c r="D20" s="698"/>
      <c r="E20" s="698"/>
      <c r="F20" s="699"/>
      <c r="G20" s="301" t="s">
        <v>19</v>
      </c>
      <c r="H20" s="301" t="s">
        <v>301</v>
      </c>
      <c r="I20" s="301" t="s">
        <v>103</v>
      </c>
      <c r="J20" s="278" t="s">
        <v>141</v>
      </c>
      <c r="K20" s="278" t="s">
        <v>117</v>
      </c>
      <c r="L20" s="316" t="s">
        <v>201</v>
      </c>
      <c r="M20" s="577" t="s">
        <v>266</v>
      </c>
      <c r="N20" s="281">
        <f t="shared" ref="N20:N21" si="3">P20</f>
        <v>300000</v>
      </c>
      <c r="O20" s="282">
        <v>1</v>
      </c>
      <c r="P20" s="283">
        <f t="shared" si="1"/>
        <v>300000</v>
      </c>
      <c r="Q20" s="283">
        <v>300000</v>
      </c>
      <c r="R20" s="437">
        <v>0</v>
      </c>
      <c r="S20" s="329">
        <v>0</v>
      </c>
      <c r="T20" s="282" t="s">
        <v>310</v>
      </c>
      <c r="U20" s="315">
        <v>1</v>
      </c>
      <c r="V20" s="343">
        <v>1</v>
      </c>
      <c r="W20" s="277">
        <v>185</v>
      </c>
      <c r="X20" s="284" t="s">
        <v>65</v>
      </c>
      <c r="Y20" s="417" t="s">
        <v>236</v>
      </c>
      <c r="Z20" s="285"/>
      <c r="AA20" s="285" t="s">
        <v>43</v>
      </c>
    </row>
    <row r="21" spans="2:29" s="576" customFormat="1" ht="30" customHeight="1" x14ac:dyDescent="0.2">
      <c r="B21" s="278" t="s">
        <v>297</v>
      </c>
      <c r="C21" s="697" t="s">
        <v>196</v>
      </c>
      <c r="D21" s="698"/>
      <c r="E21" s="698"/>
      <c r="F21" s="699"/>
      <c r="G21" s="301" t="s">
        <v>19</v>
      </c>
      <c r="H21" s="301" t="s">
        <v>301</v>
      </c>
      <c r="I21" s="301" t="s">
        <v>205</v>
      </c>
      <c r="J21" s="278" t="s">
        <v>141</v>
      </c>
      <c r="K21" s="278" t="s">
        <v>119</v>
      </c>
      <c r="L21" s="316" t="s">
        <v>202</v>
      </c>
      <c r="M21" s="577" t="s">
        <v>267</v>
      </c>
      <c r="N21" s="281">
        <f t="shared" si="3"/>
        <v>100000</v>
      </c>
      <c r="O21" s="282">
        <v>1</v>
      </c>
      <c r="P21" s="283">
        <f t="shared" si="1"/>
        <v>100000</v>
      </c>
      <c r="Q21" s="283">
        <v>100000</v>
      </c>
      <c r="R21" s="437">
        <v>0</v>
      </c>
      <c r="S21" s="329">
        <v>0</v>
      </c>
      <c r="T21" s="282" t="s">
        <v>58</v>
      </c>
      <c r="U21" s="315">
        <v>1</v>
      </c>
      <c r="V21" s="343">
        <v>1</v>
      </c>
      <c r="W21" s="277">
        <v>216</v>
      </c>
      <c r="X21" s="284" t="s">
        <v>65</v>
      </c>
      <c r="Y21" s="417" t="s">
        <v>235</v>
      </c>
      <c r="Z21" s="285" t="s">
        <v>43</v>
      </c>
      <c r="AA21" s="285"/>
    </row>
    <row r="22" spans="2:29" s="505" customFormat="1" ht="30" customHeight="1" x14ac:dyDescent="0.2">
      <c r="B22" s="278" t="s">
        <v>298</v>
      </c>
      <c r="C22" s="697" t="s">
        <v>193</v>
      </c>
      <c r="D22" s="698"/>
      <c r="E22" s="698"/>
      <c r="F22" s="699"/>
      <c r="G22" s="301" t="s">
        <v>19</v>
      </c>
      <c r="H22" s="301" t="s">
        <v>301</v>
      </c>
      <c r="I22" s="301" t="s">
        <v>205</v>
      </c>
      <c r="J22" s="278" t="s">
        <v>141</v>
      </c>
      <c r="K22" s="278" t="s">
        <v>119</v>
      </c>
      <c r="L22" s="316" t="s">
        <v>163</v>
      </c>
      <c r="M22" s="533" t="s">
        <v>258</v>
      </c>
      <c r="N22" s="281">
        <f t="shared" si="0"/>
        <v>150000</v>
      </c>
      <c r="O22" s="282">
        <v>1</v>
      </c>
      <c r="P22" s="283">
        <f t="shared" si="1"/>
        <v>150000</v>
      </c>
      <c r="Q22" s="283">
        <v>150000</v>
      </c>
      <c r="R22" s="437">
        <v>0</v>
      </c>
      <c r="S22" s="329">
        <v>0</v>
      </c>
      <c r="T22" s="282" t="s">
        <v>58</v>
      </c>
      <c r="U22" s="315">
        <v>1.5</v>
      </c>
      <c r="V22" s="343">
        <v>1</v>
      </c>
      <c r="W22" s="277">
        <v>92</v>
      </c>
      <c r="X22" s="284" t="s">
        <v>65</v>
      </c>
      <c r="Y22" s="417" t="s">
        <v>235</v>
      </c>
      <c r="Z22" s="285" t="s">
        <v>43</v>
      </c>
      <c r="AA22" s="285"/>
      <c r="AC22" s="505">
        <v>4523</v>
      </c>
    </row>
    <row r="23" spans="2:29" s="505" customFormat="1" ht="30" customHeight="1" x14ac:dyDescent="0.2">
      <c r="B23" s="278" t="s">
        <v>299</v>
      </c>
      <c r="C23" s="697" t="s">
        <v>194</v>
      </c>
      <c r="D23" s="698"/>
      <c r="E23" s="698"/>
      <c r="F23" s="699"/>
      <c r="G23" s="301" t="s">
        <v>19</v>
      </c>
      <c r="H23" s="301" t="s">
        <v>301</v>
      </c>
      <c r="I23" s="301" t="s">
        <v>205</v>
      </c>
      <c r="J23" s="278" t="s">
        <v>141</v>
      </c>
      <c r="K23" s="278" t="s">
        <v>119</v>
      </c>
      <c r="L23" s="316" t="s">
        <v>197</v>
      </c>
      <c r="M23" s="533" t="s">
        <v>231</v>
      </c>
      <c r="N23" s="281">
        <f t="shared" si="0"/>
        <v>300000</v>
      </c>
      <c r="O23" s="282">
        <v>1</v>
      </c>
      <c r="P23" s="283">
        <f t="shared" si="1"/>
        <v>300000</v>
      </c>
      <c r="Q23" s="283">
        <v>300000</v>
      </c>
      <c r="R23" s="437">
        <v>0</v>
      </c>
      <c r="S23" s="329">
        <v>0</v>
      </c>
      <c r="T23" s="282" t="s">
        <v>58</v>
      </c>
      <c r="U23" s="315">
        <v>3</v>
      </c>
      <c r="V23" s="343">
        <v>1</v>
      </c>
      <c r="W23" s="277">
        <v>58</v>
      </c>
      <c r="X23" s="284" t="s">
        <v>65</v>
      </c>
      <c r="Y23" s="417" t="s">
        <v>308</v>
      </c>
      <c r="Z23" s="285" t="s">
        <v>43</v>
      </c>
      <c r="AA23" s="285"/>
    </row>
    <row r="24" spans="2:29" s="505" customFormat="1" ht="30" customHeight="1" thickBot="1" x14ac:dyDescent="0.25">
      <c r="B24" s="448" t="s">
        <v>300</v>
      </c>
      <c r="C24" s="770" t="s">
        <v>206</v>
      </c>
      <c r="D24" s="771"/>
      <c r="E24" s="771"/>
      <c r="F24" s="772"/>
      <c r="G24" s="454" t="s">
        <v>19</v>
      </c>
      <c r="H24" s="454"/>
      <c r="I24" s="454" t="s">
        <v>104</v>
      </c>
      <c r="J24" s="448" t="s">
        <v>141</v>
      </c>
      <c r="K24" s="448" t="s">
        <v>117</v>
      </c>
      <c r="L24" s="539" t="s">
        <v>309</v>
      </c>
      <c r="M24" s="534">
        <v>220020132</v>
      </c>
      <c r="N24" s="449">
        <v>150000</v>
      </c>
      <c r="O24" s="450">
        <v>0</v>
      </c>
      <c r="P24" s="283">
        <f t="shared" si="1"/>
        <v>150000</v>
      </c>
      <c r="Q24" s="451">
        <v>150000</v>
      </c>
      <c r="R24" s="451">
        <v>0</v>
      </c>
      <c r="S24" s="456">
        <v>0</v>
      </c>
      <c r="T24" s="450" t="s">
        <v>325</v>
      </c>
      <c r="U24" s="457">
        <v>33</v>
      </c>
      <c r="V24" s="458">
        <v>1</v>
      </c>
      <c r="W24" s="447">
        <v>68</v>
      </c>
      <c r="X24" s="452" t="s">
        <v>65</v>
      </c>
      <c r="Y24" s="535" t="s">
        <v>236</v>
      </c>
      <c r="Z24" s="459" t="s">
        <v>43</v>
      </c>
      <c r="AA24" s="459"/>
    </row>
    <row r="25" spans="2:29" ht="13.5" thickBot="1" x14ac:dyDescent="0.25">
      <c r="B25" s="1"/>
      <c r="C25" s="20"/>
      <c r="D25" s="20"/>
      <c r="E25" s="20"/>
      <c r="F25" s="20"/>
      <c r="G25" s="20"/>
      <c r="H25" s="1"/>
      <c r="I25" s="1"/>
      <c r="J25" s="1"/>
      <c r="K25" s="1"/>
      <c r="L25" s="19" t="s">
        <v>11</v>
      </c>
      <c r="M25" s="19"/>
      <c r="N25" s="18">
        <f>SUM(N14:N24)</f>
        <v>1569999.99</v>
      </c>
      <c r="O25" s="27"/>
      <c r="P25" s="17">
        <f>SUM(P14:P24)</f>
        <v>1569999.99</v>
      </c>
      <c r="Q25" s="17">
        <f>SUM(Q14:Q24)</f>
        <v>1569999.99</v>
      </c>
      <c r="R25" s="17">
        <f>SUM(R14:R24)</f>
        <v>0</v>
      </c>
      <c r="S25" s="18">
        <f>SUM(S15:S24)</f>
        <v>0</v>
      </c>
      <c r="T25" s="26"/>
      <c r="U25" s="20"/>
      <c r="V25" s="20"/>
      <c r="W25" s="203"/>
      <c r="X25" s="20"/>
      <c r="Y25" s="20"/>
      <c r="Z25" s="20"/>
    </row>
    <row r="26" spans="2:29" x14ac:dyDescent="0.2">
      <c r="O26" s="7"/>
      <c r="Q26" s="42"/>
      <c r="R26" s="42"/>
      <c r="W26" s="203"/>
    </row>
    <row r="27" spans="2:29" x14ac:dyDescent="0.2">
      <c r="O27" s="7"/>
    </row>
    <row r="28" spans="2:29" x14ac:dyDescent="0.2">
      <c r="C28" s="15"/>
      <c r="D28" s="15"/>
      <c r="E28" s="15"/>
      <c r="F28" s="15"/>
      <c r="N28" s="205"/>
      <c r="O28" s="205"/>
      <c r="P28" s="205"/>
      <c r="Q28" s="214"/>
      <c r="R28" s="214"/>
      <c r="S28" s="205"/>
      <c r="T28" s="205"/>
      <c r="U28" s="205"/>
      <c r="V28" s="680" t="s">
        <v>415</v>
      </c>
      <c r="W28" s="680"/>
      <c r="X28" s="680"/>
      <c r="Y28" s="680"/>
      <c r="Z28" s="680"/>
    </row>
    <row r="29" spans="2:29" x14ac:dyDescent="0.2">
      <c r="C29" s="62" t="s">
        <v>85</v>
      </c>
      <c r="N29" s="63"/>
      <c r="O29" s="205"/>
      <c r="P29" s="205"/>
      <c r="Q29" s="205"/>
      <c r="R29" s="205"/>
      <c r="S29" s="205"/>
      <c r="T29" s="205"/>
      <c r="V29" s="687" t="s">
        <v>17</v>
      </c>
      <c r="W29" s="687"/>
      <c r="X29" s="687"/>
      <c r="Y29" s="687"/>
      <c r="Z29" s="687"/>
    </row>
    <row r="31" spans="2:29" ht="15" x14ac:dyDescent="0.25">
      <c r="L31" s="564"/>
      <c r="M31" s="77"/>
    </row>
    <row r="49" spans="3:9" x14ac:dyDescent="0.2">
      <c r="D49" s="7"/>
    </row>
    <row r="50" spans="3:9" x14ac:dyDescent="0.2">
      <c r="C50" s="204"/>
      <c r="D50" s="204"/>
      <c r="E50" s="204"/>
      <c r="F50" s="204"/>
      <c r="G50" s="204"/>
      <c r="H50" s="204"/>
      <c r="I50" s="204"/>
    </row>
    <row r="51" spans="3:9" x14ac:dyDescent="0.2">
      <c r="D51" s="204"/>
      <c r="E51" s="204"/>
      <c r="F51" s="204"/>
      <c r="G51" s="204"/>
      <c r="H51" s="204"/>
      <c r="I51" s="204"/>
    </row>
  </sheetData>
  <mergeCells count="37">
    <mergeCell ref="C24:F24"/>
    <mergeCell ref="C15:F15"/>
    <mergeCell ref="C19:F19"/>
    <mergeCell ref="C20:F20"/>
    <mergeCell ref="C22:F22"/>
    <mergeCell ref="C23:F23"/>
    <mergeCell ref="C16:F16"/>
    <mergeCell ref="C17:F17"/>
    <mergeCell ref="C18:F18"/>
    <mergeCell ref="C21:F21"/>
    <mergeCell ref="C14:F14"/>
    <mergeCell ref="L3:S3"/>
    <mergeCell ref="L4:S4"/>
    <mergeCell ref="L7:S7"/>
    <mergeCell ref="L8:S8"/>
    <mergeCell ref="V29:Z29"/>
    <mergeCell ref="V28:Z28"/>
    <mergeCell ref="Z11:AA11"/>
    <mergeCell ref="T11:V11"/>
    <mergeCell ref="W11:W12"/>
    <mergeCell ref="Y11:Y12"/>
    <mergeCell ref="X11:X12"/>
    <mergeCell ref="U6:W6"/>
    <mergeCell ref="L5:S6"/>
    <mergeCell ref="B11:B12"/>
    <mergeCell ref="N11:N12"/>
    <mergeCell ref="O11:O12"/>
    <mergeCell ref="C11:F12"/>
    <mergeCell ref="P11:S11"/>
    <mergeCell ref="J11:J12"/>
    <mergeCell ref="I11:I12"/>
    <mergeCell ref="G11:G12"/>
    <mergeCell ref="H11:H12"/>
    <mergeCell ref="L11:L12"/>
    <mergeCell ref="K11:K12"/>
    <mergeCell ref="M11:M12"/>
    <mergeCell ref="L9:S9"/>
  </mergeCells>
  <phoneticPr fontId="0" type="noConversion"/>
  <printOptions horizontalCentered="1"/>
  <pageMargins left="0" right="0" top="0" bottom="0" header="0" footer="0"/>
  <pageSetup paperSize="5" scale="65" orientation="landscape" verticalDpi="300" r:id="rId1"/>
  <headerFooter alignWithMargins="0">
    <oddFooter>&amp;C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AGUA POTABLE 1</vt:lpstr>
      <vt:lpstr>DRENAJE 2</vt:lpstr>
      <vt:lpstr>URBANIZACION MPAL 3</vt:lpstr>
      <vt:lpstr>ELECTRIFICACION 4</vt:lpstr>
      <vt:lpstr>INF. BASICA DE SALUD 5</vt:lpstr>
      <vt:lpstr>INF. BASICA EDUCATIVA 6</vt:lpstr>
      <vt:lpstr>MEJORAMIENTO VIVIENDA 7</vt:lpstr>
      <vt:lpstr>CAMINOS RURALES 8</vt:lpstr>
      <vt:lpstr>INF PROD RURAL 9</vt:lpstr>
      <vt:lpstr>INDIRECTOS 10</vt:lpstr>
      <vt:lpstr>DESARROLLO INST. 11</vt:lpstr>
      <vt:lpstr>RESUMEN 12</vt:lpstr>
      <vt:lpstr>LINEAMIENTOS </vt:lpstr>
      <vt:lpstr>Hoja1</vt:lpstr>
      <vt:lpstr>'AGUA POTABLE 1'!Área_de_impresión</vt:lpstr>
      <vt:lpstr>'CAMINOS RURALES 8'!Área_de_impresión</vt:lpstr>
      <vt:lpstr>'DESARROLLO INST. 11'!Área_de_impresión</vt:lpstr>
      <vt:lpstr>'DRENAJE 2'!Área_de_impresión</vt:lpstr>
      <vt:lpstr>'ELECTRIFICACION 4'!Área_de_impresión</vt:lpstr>
      <vt:lpstr>'INDIRECTOS 10'!Área_de_impresión</vt:lpstr>
      <vt:lpstr>'INF PROD RURAL 9'!Área_de_impresión</vt:lpstr>
      <vt:lpstr>'INF. BASICA DE SALUD 5'!Área_de_impresión</vt:lpstr>
      <vt:lpstr>'INF. BASICA EDUCATIVA 6'!Área_de_impresión</vt:lpstr>
      <vt:lpstr>'LINEAMIENTOS '!Área_de_impresión</vt:lpstr>
      <vt:lpstr>'MEJORAMIENTO VIVIENDA 7'!Área_de_impresión</vt:lpstr>
      <vt:lpstr>'RESUMEN 12'!Área_de_impresión</vt:lpstr>
      <vt:lpstr>'URBANIZACION MPAL 3'!Área_de_impresión</vt:lpstr>
      <vt:lpstr>'AGUA POTABLE 1'!Títulos_a_imprimir</vt:lpstr>
    </vt:vector>
  </TitlesOfParts>
  <Company>MUNICIPIO DE PINAL DE AMOLES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ANALISIS TECNICO Y PRECIOS UNITARIOS</dc:creator>
  <cp:lastModifiedBy>OP</cp:lastModifiedBy>
  <cp:lastPrinted>2016-01-29T18:13:34Z</cp:lastPrinted>
  <dcterms:created xsi:type="dcterms:W3CDTF">2000-10-06T18:07:40Z</dcterms:created>
  <dcterms:modified xsi:type="dcterms:W3CDTF">2016-03-14T19:19:46Z</dcterms:modified>
</cp:coreProperties>
</file>